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oletta.palmowska\Desktop\Budżet 2025 rok i jego zmiany\Zmiany budżetu 2025\Luty 2025\autopoprawka I 24 02 2025\"/>
    </mc:Choice>
  </mc:AlternateContent>
  <xr:revisionPtr revIDLastSave="0" documentId="13_ncr:1_{6D3A34AA-9280-42D7-B589-DEA4133FDEAE}" xr6:coauthVersionLast="47" xr6:coauthVersionMax="47" xr10:uidLastSave="{00000000-0000-0000-0000-000000000000}"/>
  <bookViews>
    <workbookView xWindow="-120" yWindow="-120" windowWidth="29040" windowHeight="15840" xr2:uid="{DDAB0FAE-C11C-409C-9870-C53D3C0D5289}"/>
  </bookViews>
  <sheets>
    <sheet name="Arkusz1" sheetId="1" r:id="rId1"/>
  </sheets>
  <definedNames>
    <definedName name="_xlnm._FilterDatabase" localSheetId="0" hidden="1">Arkusz1!$A$10:$AG$53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1" l="1"/>
  <c r="AB42" i="1" l="1"/>
  <c r="Y42" i="1" s="1"/>
  <c r="S43" i="1" l="1"/>
  <c r="M11" i="1"/>
  <c r="AA43" i="1" l="1"/>
  <c r="AB37" i="1"/>
  <c r="AB33" i="1"/>
  <c r="AB25" i="1"/>
  <c r="AB19" i="1"/>
  <c r="AB18" i="1"/>
  <c r="AB38" i="1"/>
  <c r="U11" i="1"/>
  <c r="V11" i="1" s="1"/>
  <c r="H59" i="1"/>
  <c r="R44" i="1" s="1"/>
  <c r="T43" i="1" l="1"/>
  <c r="R42" i="1"/>
  <c r="AB13" i="1"/>
  <c r="AB43" i="1" s="1"/>
  <c r="P11" i="1" l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U26" i="1"/>
  <c r="V26" i="1" s="1"/>
  <c r="U27" i="1"/>
  <c r="U28" i="1"/>
  <c r="V28" i="1" s="1"/>
  <c r="U29" i="1"/>
  <c r="V29" i="1" s="1"/>
  <c r="U30" i="1"/>
  <c r="V30" i="1" s="1"/>
  <c r="U31" i="1"/>
  <c r="V31" i="1" s="1"/>
  <c r="U32" i="1"/>
  <c r="V32" i="1" s="1"/>
  <c r="U33" i="1"/>
  <c r="V33" i="1" s="1"/>
  <c r="U34" i="1"/>
  <c r="V34" i="1" s="1"/>
  <c r="U36" i="1"/>
  <c r="U37" i="1"/>
  <c r="V37" i="1" s="1"/>
  <c r="U38" i="1"/>
  <c r="V38" i="1" s="1"/>
  <c r="U39" i="1"/>
  <c r="V39" i="1" s="1"/>
  <c r="U40" i="1"/>
  <c r="V40" i="1" s="1"/>
  <c r="U41" i="1"/>
  <c r="V41" i="1" s="1"/>
  <c r="U42" i="1"/>
  <c r="V42" i="1" s="1"/>
  <c r="M12" i="1"/>
  <c r="I12" i="1" s="1"/>
  <c r="J12" i="1" s="1"/>
  <c r="M13" i="1"/>
  <c r="I13" i="1" s="1"/>
  <c r="J13" i="1" s="1"/>
  <c r="M14" i="1"/>
  <c r="I14" i="1" s="1"/>
  <c r="J14" i="1" s="1"/>
  <c r="M15" i="1"/>
  <c r="I15" i="1" s="1"/>
  <c r="J15" i="1" s="1"/>
  <c r="M16" i="1"/>
  <c r="I16" i="1" s="1"/>
  <c r="J16" i="1" s="1"/>
  <c r="M17" i="1"/>
  <c r="I17" i="1" s="1"/>
  <c r="J17" i="1" s="1"/>
  <c r="M18" i="1"/>
  <c r="I18" i="1" s="1"/>
  <c r="J18" i="1" s="1"/>
  <c r="M19" i="1"/>
  <c r="M20" i="1"/>
  <c r="I20" i="1" s="1"/>
  <c r="J20" i="1" s="1"/>
  <c r="M21" i="1"/>
  <c r="I21" i="1" s="1"/>
  <c r="J21" i="1" s="1"/>
  <c r="M22" i="1"/>
  <c r="I22" i="1" s="1"/>
  <c r="J22" i="1" s="1"/>
  <c r="M23" i="1"/>
  <c r="I23" i="1" s="1"/>
  <c r="J23" i="1" s="1"/>
  <c r="M24" i="1"/>
  <c r="I24" i="1" s="1"/>
  <c r="J24" i="1" s="1"/>
  <c r="M25" i="1"/>
  <c r="M26" i="1"/>
  <c r="I26" i="1" s="1"/>
  <c r="J26" i="1" s="1"/>
  <c r="M27" i="1"/>
  <c r="I27" i="1" s="1"/>
  <c r="J27" i="1" s="1"/>
  <c r="M28" i="1"/>
  <c r="I28" i="1" s="1"/>
  <c r="J28" i="1" s="1"/>
  <c r="M29" i="1"/>
  <c r="I29" i="1" s="1"/>
  <c r="J29" i="1" s="1"/>
  <c r="M30" i="1"/>
  <c r="I30" i="1" s="1"/>
  <c r="J30" i="1" s="1"/>
  <c r="M31" i="1"/>
  <c r="I31" i="1" s="1"/>
  <c r="J31" i="1" s="1"/>
  <c r="M32" i="1"/>
  <c r="I32" i="1" s="1"/>
  <c r="J32" i="1" s="1"/>
  <c r="M33" i="1"/>
  <c r="I33" i="1" s="1"/>
  <c r="J33" i="1" s="1"/>
  <c r="M34" i="1"/>
  <c r="I34" i="1" s="1"/>
  <c r="J34" i="1" s="1"/>
  <c r="M36" i="1"/>
  <c r="I36" i="1" s="1"/>
  <c r="J36" i="1" s="1"/>
  <c r="M37" i="1"/>
  <c r="I37" i="1" s="1"/>
  <c r="J37" i="1" s="1"/>
  <c r="M38" i="1"/>
  <c r="I38" i="1" s="1"/>
  <c r="M39" i="1"/>
  <c r="I39" i="1" s="1"/>
  <c r="J39" i="1" s="1"/>
  <c r="M40" i="1"/>
  <c r="I40" i="1" s="1"/>
  <c r="J40" i="1" s="1"/>
  <c r="M41" i="1"/>
  <c r="I41" i="1" s="1"/>
  <c r="J41" i="1" s="1"/>
  <c r="M42" i="1"/>
  <c r="I42" i="1" s="1"/>
  <c r="J42" i="1" s="1"/>
  <c r="I11" i="1"/>
  <c r="J11" i="1" s="1"/>
  <c r="P33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6" i="1"/>
  <c r="P37" i="1"/>
  <c r="P38" i="1"/>
  <c r="P39" i="1"/>
  <c r="P40" i="1"/>
  <c r="P41" i="1"/>
  <c r="P42" i="1"/>
  <c r="P13" i="1"/>
  <c r="K43" i="1"/>
  <c r="L43" i="1"/>
  <c r="N43" i="1"/>
  <c r="O43" i="1"/>
  <c r="Z43" i="1"/>
  <c r="AC43" i="1"/>
  <c r="AE43" i="1"/>
  <c r="AF43" i="1"/>
  <c r="AG43" i="1"/>
  <c r="U43" i="1" l="1"/>
  <c r="M43" i="1"/>
  <c r="X11" i="1"/>
  <c r="X43" i="1" s="1"/>
  <c r="P43" i="1"/>
  <c r="R38" i="1" l="1"/>
  <c r="R37" i="1"/>
  <c r="R33" i="1"/>
  <c r="R19" i="1"/>
  <c r="R18" i="1"/>
  <c r="R13" i="1"/>
  <c r="AD11" i="1"/>
  <c r="AD18" i="1"/>
  <c r="Y36" i="1"/>
  <c r="V36" i="1" s="1"/>
  <c r="Y27" i="1"/>
  <c r="V27" i="1" s="1"/>
  <c r="O46" i="1" l="1"/>
  <c r="O56" i="1" s="1"/>
  <c r="R46" i="1" s="1"/>
  <c r="AD43" i="1"/>
  <c r="Q36" i="1"/>
  <c r="R36" i="1" s="1"/>
  <c r="Q29" i="1"/>
  <c r="Q27" i="1"/>
  <c r="R27" i="1" s="1"/>
  <c r="W25" i="1"/>
  <c r="W43" i="1" s="1"/>
  <c r="H25" i="1"/>
  <c r="Q24" i="1"/>
  <c r="Q11" i="1"/>
  <c r="H43" i="1" l="1"/>
  <c r="I25" i="1"/>
  <c r="J25" i="1" s="1"/>
  <c r="J43" i="1" s="1"/>
  <c r="R11" i="1"/>
  <c r="Q25" i="1"/>
  <c r="Y25" i="1"/>
  <c r="Q43" i="1" l="1"/>
  <c r="R25" i="1"/>
  <c r="R43" i="1" s="1"/>
  <c r="R45" i="1" s="1"/>
  <c r="R47" i="1" s="1"/>
  <c r="Y43" i="1"/>
  <c r="V25" i="1"/>
  <c r="V43" i="1" s="1"/>
  <c r="I43" i="1"/>
</calcChain>
</file>

<file path=xl/sharedStrings.xml><?xml version="1.0" encoding="utf-8"?>
<sst xmlns="http://schemas.openxmlformats.org/spreadsheetml/2006/main" count="97" uniqueCount="88">
  <si>
    <t>Zadania inwestycyjne (roczne i wieloletnie) przewidziane do realizacji w 2025 roku</t>
  </si>
  <si>
    <t>w złotych</t>
  </si>
  <si>
    <t>Lp.</t>
  </si>
  <si>
    <t>Dział</t>
  </si>
  <si>
    <t>Rozdz.</t>
  </si>
  <si>
    <t>§**</t>
  </si>
  <si>
    <t>Nazwa zadania inwestycyjnego
i okres realizacji
(w latach)</t>
  </si>
  <si>
    <t>Planowane wydatki</t>
  </si>
  <si>
    <t>Jednostka organizacyjna realizująca zadanie lub koordynująca program</t>
  </si>
  <si>
    <t>rok budżetowy 2025 (8+9+10+11)</t>
  </si>
  <si>
    <t>w tym źródła finansowania</t>
  </si>
  <si>
    <t>dochody własne j.s.t.</t>
  </si>
  <si>
    <t>kredyty
i pożyczki</t>
  </si>
  <si>
    <t>środki pochodzące z innych  źr.*</t>
  </si>
  <si>
    <t>środki wymienione
w art. 5 ust. 1 pkt 2 i 3 u.f.p.</t>
  </si>
  <si>
    <t>6050  6370</t>
  </si>
  <si>
    <t>Poprawa infrastruktury drogowej na terenie Ostródy</t>
  </si>
  <si>
    <t>Opracowanie dokumentacji projektowej ulicy Mazurskiej, opracowanie dokumentacji projektowej przebudowy ulicy Osiedle Młodych wraz z zatoką autobusową i miejscami parkingowymi, opracowanie dokumentacji projektowej przebudowy ulicy Generała Andersa, opracowanie dokumentacji projektowej przebudowy ulicy Mieczysławy Ćwiklińskiej.</t>
  </si>
  <si>
    <t>Przebudowa nawierzchni ul. Partyzantów w Ostródzie</t>
  </si>
  <si>
    <t>Opracowanie dokumentacji projektowej na budowę ulicy Hanki Ordonówny w Ostródzie - etap II</t>
  </si>
  <si>
    <t xml:space="preserve">Opracowanie dokumentacji projektowej na budowę ulicy Kolejowej w Ostródzie </t>
  </si>
  <si>
    <t>Opracowanie dokumentacji projektowej na budowę ulicy Łódzkiej</t>
  </si>
  <si>
    <t>Opracowanie dokumentacji projektowej na budowę ulicy Nałkowskiej w Ostródzie</t>
  </si>
  <si>
    <t>6050   (FD)</t>
  </si>
  <si>
    <t>Przebudowa nawierzchni ulicy Sembrzyckiego w Ostródzie</t>
  </si>
  <si>
    <t>Budowa ulicy Traugutta w Ostródzie</t>
  </si>
  <si>
    <t>Dokumentacja projektowa dotycząca cmentarza "Polska Górka"</t>
  </si>
  <si>
    <t xml:space="preserve">Budowa kolumbarium na cmentarzu przy 
ul. Chrobrego w Ostródzie
</t>
  </si>
  <si>
    <t>Rozbudowa cmentarza przy ul. Spokojnej w Ostródzie</t>
  </si>
  <si>
    <t>Rozbudowa cmentarza przy ul. Spokojnej w Ostródzie etap II</t>
  </si>
  <si>
    <t>6067    6069</t>
  </si>
  <si>
    <t>Zwiększenie poziomu cyberbezpieczeństwa Gminy Miejskiej Ostróda</t>
  </si>
  <si>
    <t>6050    6370</t>
  </si>
  <si>
    <t>Rozbudowa i modernizacja szkoły podstawowej w Ostródzie</t>
  </si>
  <si>
    <t>Realizacja zaleceń pokontrolnych KPP Straży Pożarnej: Szkoła Podstawowa ul. Rycerska 5, Szkoła Podstawowa nr 4 ul. Kościuszki 22, Przedszkole nr 4 ul. Kopernika 21A, Przedszkole nr 1 ul. Chrobrego 3, Przedszkole Niepubliczne „Remiś” Osiedle Młodych 7 oraz Powiatowej Stacji Sanitarno-Epidemiologicznej w placówkach oświatowych: Szkoła Podstawowa Nr 4 ul. Kościuszki 22, Przedszkole Nr 1 ul. Chrobrego 3, Szkoła Podstawowa nr 3 ul. Piłsudskiego 4, Szkoła Podstawowa nr 2, Szkole Podstawowej Nr 6, Zespole Szkolno Przedszkolnym Nr 5.</t>
  </si>
  <si>
    <t>Zielona energia dla szkół i przedszkoli - budowa instalacji fotowoltaicznych w ostródzkich placówkach oświatowych</t>
  </si>
  <si>
    <t>Przebudowa pomieszczeń w Szkole Podstawowej nr 4 przy ul. Kościuszki 22 w Ostródzie</t>
  </si>
  <si>
    <t>6057           6059</t>
  </si>
  <si>
    <t>Utworzenie i funkcjonowanie mieszkań wspomaganych w Ostródzie</t>
  </si>
  <si>
    <t>"Ciepłe mieszkanie"- program priorytetowy WFOŚiGW</t>
  </si>
  <si>
    <t>"Ciepłe mieszkanie"- program priorytetowy WFOŚiGW edycja II</t>
  </si>
  <si>
    <t>Budowa szaletu miejskiego w Ostródzie</t>
  </si>
  <si>
    <t>Zaczarowany różany ogród na skarpie - Przywracamy zapomniany blask - etap II</t>
  </si>
  <si>
    <t>Wzmocnienie skarpy przy garażach na ul. Demokracji w Ostródzie</t>
  </si>
  <si>
    <t>6050           6370</t>
  </si>
  <si>
    <t>Renowacja budynku przy ul. Henryka Sienkiewicza 15 w Ostródzie</t>
  </si>
  <si>
    <t>Projekt budowlano-wykonawczy dotyczący adaptacji zamku w Ostródzie</t>
  </si>
  <si>
    <t>Modernizacja klimatyzacji i wentylacji w hali OCSiR przy ul. Kościuszki 22a w Ostródzie</t>
  </si>
  <si>
    <t>Modernizacja budynku basenu</t>
  </si>
  <si>
    <t>Opracowanie dokumentacji projektowej na budowę hali sportowej przy ul. Piłsudskiego</t>
  </si>
  <si>
    <t>Opracowanie dokumentacji projektowej zadaszenia lodowiska</t>
  </si>
  <si>
    <t>Ogółem:</t>
  </si>
  <si>
    <t>rok budżetowy 2024</t>
  </si>
  <si>
    <t>Stan na 18.01 2025 Planowane wydatki na inwestycje roczne i wieloletnie w okresie realizacji zadania (całkowita wartość projektu)</t>
  </si>
  <si>
    <t>wykonanie roku 2024</t>
  </si>
  <si>
    <t xml:space="preserve"> +/-</t>
  </si>
  <si>
    <t>wykonanie do 31.12.2024</t>
  </si>
  <si>
    <t>wpf 2026</t>
  </si>
  <si>
    <t>skate park</t>
  </si>
  <si>
    <t>CK d.projekt</t>
  </si>
  <si>
    <t>CK KPO</t>
  </si>
  <si>
    <t>Porozumienie powiat - ścieżki rowerowe</t>
  </si>
  <si>
    <t>RLP - raport o stanie miasta</t>
  </si>
  <si>
    <t>RLP strategia rozwoju miasta</t>
  </si>
  <si>
    <t>RLP - basen doposażenie</t>
  </si>
  <si>
    <t>wydatki</t>
  </si>
  <si>
    <t>dochody</t>
  </si>
  <si>
    <t>Biblioteka</t>
  </si>
  <si>
    <t>promesa</t>
  </si>
  <si>
    <t>wykonane dochody 2024</t>
  </si>
  <si>
    <t>dochody zmniejszenie</t>
  </si>
  <si>
    <t>par</t>
  </si>
  <si>
    <t>Budowa skateparku wraz z infrastrukturą towarzyszącą w Ostródzie</t>
  </si>
  <si>
    <t>Doposażenie amfiteatru</t>
  </si>
  <si>
    <t>wykonanie + 2025 plan</t>
  </si>
  <si>
    <t>rok 2025 - środki z innych zródeł - kredyt</t>
  </si>
  <si>
    <t>plan - wykon -         do przeniesienia na 2025</t>
  </si>
  <si>
    <t>zwiększenie / zmniejszenie  w załączniku /wpf nakład całkowity</t>
  </si>
  <si>
    <t>2023-2025</t>
  </si>
  <si>
    <t>2024-2025</t>
  </si>
  <si>
    <t>dofinansowanie  do skate park</t>
  </si>
  <si>
    <t>suma</t>
  </si>
  <si>
    <t>suma wydatków zwiększenia</t>
  </si>
  <si>
    <t>doch</t>
  </si>
  <si>
    <t>wolne środki</t>
  </si>
  <si>
    <t>do wprowadzenia do budżetu - wydatki</t>
  </si>
  <si>
    <t>Planowane wydatki na inwestycje roczne i wieloletnie w okresie realizacji zadania (całkowita wartość projektu)</t>
  </si>
  <si>
    <t>ZAŁĄCZNIK NR 3 DO UCHWAŁY RADY MIEJSKIEJ W OSTRÓDZIE NR XII/114/2025   Z DNIA  26 LUTEGO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</si>
</sst>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b/>
      <sz val="14"/>
      <name val="Czcionka tekstu podstawowego"/>
      <charset val="238"/>
    </font>
    <font>
      <sz val="14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zcionka tekstu podstawowego"/>
      <charset val="238"/>
    </font>
    <font>
      <b/>
      <sz val="8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5" fillId="2" borderId="10" xfId="0" applyFont="1" applyFill="1" applyBorder="1" applyAlignment="1">
      <alignment horizontal="left" vertical="center" wrapText="1"/>
    </xf>
    <xf numFmtId="4" fontId="0" fillId="0" borderId="0" xfId="0" applyNumberFormat="1"/>
    <xf numFmtId="0" fontId="7" fillId="0" borderId="0" xfId="0" applyFont="1"/>
    <xf numFmtId="0" fontId="11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4" fontId="7" fillId="2" borderId="0" xfId="0" applyNumberFormat="1" applyFont="1" applyFill="1"/>
    <xf numFmtId="4" fontId="11" fillId="2" borderId="0" xfId="0" applyNumberFormat="1" applyFont="1" applyFill="1"/>
    <xf numFmtId="0" fontId="7" fillId="2" borderId="0" xfId="0" applyFont="1" applyFill="1"/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wrapText="1"/>
    </xf>
    <xf numFmtId="0" fontId="17" fillId="2" borderId="0" xfId="0" applyFont="1" applyFill="1"/>
    <xf numFmtId="0" fontId="1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0" fontId="17" fillId="2" borderId="1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1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17" fillId="2" borderId="10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21" fillId="2" borderId="0" xfId="0" applyFont="1" applyFill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/>
    </xf>
    <xf numFmtId="4" fontId="16" fillId="2" borderId="4" xfId="0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 wrapText="1"/>
    </xf>
    <xf numFmtId="4" fontId="18" fillId="3" borderId="1" xfId="0" applyNumberFormat="1" applyFont="1" applyFill="1" applyBorder="1" applyAlignment="1">
      <alignment horizontal="right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wrapText="1"/>
    </xf>
    <xf numFmtId="4" fontId="23" fillId="2" borderId="1" xfId="0" applyNumberFormat="1" applyFont="1" applyFill="1" applyBorder="1" applyAlignment="1">
      <alignment wrapText="1"/>
    </xf>
    <xf numFmtId="4" fontId="23" fillId="2" borderId="1" xfId="0" applyNumberFormat="1" applyFont="1" applyFill="1" applyBorder="1" applyAlignment="1">
      <alignment horizontal="right" wrapText="1"/>
    </xf>
    <xf numFmtId="4" fontId="23" fillId="2" borderId="1" xfId="0" applyNumberFormat="1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/>
    </xf>
    <xf numFmtId="0" fontId="22" fillId="2" borderId="0" xfId="0" applyFon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/>
    </xf>
    <xf numFmtId="0" fontId="11" fillId="0" borderId="3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1BE3-B28A-4B04-86C6-47E5931888F9}">
  <sheetPr>
    <pageSetUpPr fitToPage="1"/>
  </sheetPr>
  <dimension ref="A1:AG71"/>
  <sheetViews>
    <sheetView tabSelected="1" workbookViewId="0">
      <selection activeCell="AK10" sqref="AK10"/>
    </sheetView>
  </sheetViews>
  <sheetFormatPr defaultRowHeight="15"/>
  <cols>
    <col min="1" max="1" width="4.85546875" customWidth="1"/>
    <col min="2" max="2" width="5.42578125" customWidth="1"/>
    <col min="3" max="3" width="7" customWidth="1"/>
    <col min="4" max="4" width="6.42578125" customWidth="1"/>
    <col min="5" max="5" width="34.28515625" customWidth="1"/>
    <col min="6" max="7" width="11.7109375" hidden="1" customWidth="1"/>
    <col min="8" max="8" width="15.85546875" hidden="1" customWidth="1"/>
    <col min="9" max="9" width="15" hidden="1" customWidth="1"/>
    <col min="10" max="10" width="15" style="12" customWidth="1"/>
    <col min="11" max="11" width="14.7109375" style="12" hidden="1" customWidth="1"/>
    <col min="12" max="12" width="14.7109375" hidden="1" customWidth="1"/>
    <col min="13" max="13" width="14.7109375" style="12" hidden="1" customWidth="1"/>
    <col min="14" max="15" width="15.140625" hidden="1" customWidth="1"/>
    <col min="16" max="16" width="13.42578125" style="12" hidden="1" customWidth="1"/>
    <col min="17" max="17" width="13.140625" hidden="1" customWidth="1"/>
    <col min="18" max="18" width="12.85546875" hidden="1" customWidth="1"/>
    <col min="19" max="19" width="13.42578125" style="22" customWidth="1"/>
    <col min="20" max="20" width="13.42578125" style="22" hidden="1" customWidth="1"/>
    <col min="21" max="21" width="13.7109375" style="22" hidden="1" customWidth="1"/>
    <col min="22" max="22" width="12.28515625" style="23" hidden="1" customWidth="1"/>
    <col min="23" max="24" width="13.28515625" style="22" hidden="1" customWidth="1"/>
    <col min="25" max="25" width="13.28515625" style="22" customWidth="1"/>
    <col min="26" max="26" width="11.7109375" style="22" hidden="1" customWidth="1"/>
    <col min="27" max="27" width="12.85546875" style="22" hidden="1" customWidth="1"/>
    <col min="28" max="28" width="11.7109375" style="22" customWidth="1"/>
    <col min="29" max="30" width="16.140625" style="22" hidden="1" customWidth="1"/>
    <col min="31" max="31" width="16.140625" style="22" customWidth="1"/>
    <col min="32" max="32" width="18.42578125" style="22" customWidth="1"/>
    <col min="33" max="33" width="11.140625" style="22" customWidth="1"/>
  </cols>
  <sheetData>
    <row r="1" spans="1:33">
      <c r="B1" s="91" t="s">
        <v>87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3" spans="1:33" ht="18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3" ht="18.75" thickBot="1">
      <c r="A4" s="1"/>
      <c r="B4" s="1"/>
      <c r="C4" s="1"/>
      <c r="D4" s="1"/>
      <c r="E4" s="2"/>
      <c r="F4" s="2"/>
      <c r="G4" s="2"/>
      <c r="H4" s="1"/>
      <c r="I4" s="1"/>
      <c r="J4" s="9"/>
      <c r="K4" s="9"/>
      <c r="L4" s="1"/>
      <c r="M4" s="9"/>
      <c r="N4" s="1"/>
      <c r="O4" s="1"/>
      <c r="P4" s="9"/>
      <c r="Q4" s="1"/>
      <c r="R4" s="1"/>
      <c r="S4" s="17"/>
      <c r="T4" s="17"/>
      <c r="U4" s="17"/>
      <c r="V4" s="18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24" t="s">
        <v>1</v>
      </c>
    </row>
    <row r="5" spans="1:33" ht="15" customHeight="1">
      <c r="A5" s="93" t="s">
        <v>2</v>
      </c>
      <c r="B5" s="96" t="s">
        <v>3</v>
      </c>
      <c r="C5" s="99" t="s">
        <v>4</v>
      </c>
      <c r="D5" s="102" t="s">
        <v>5</v>
      </c>
      <c r="E5" s="105" t="s">
        <v>6</v>
      </c>
      <c r="F5" s="153" t="s">
        <v>57</v>
      </c>
      <c r="G5" s="57"/>
      <c r="H5" s="108" t="s">
        <v>53</v>
      </c>
      <c r="I5" s="146" t="s">
        <v>77</v>
      </c>
      <c r="J5" s="159" t="s">
        <v>86</v>
      </c>
      <c r="K5" s="156" t="s">
        <v>69</v>
      </c>
      <c r="L5" s="146" t="s">
        <v>56</v>
      </c>
      <c r="M5" s="146" t="s">
        <v>74</v>
      </c>
      <c r="N5" s="162">
        <v>2024</v>
      </c>
      <c r="O5" s="163"/>
      <c r="P5" s="164"/>
      <c r="Q5" s="111" t="s">
        <v>7</v>
      </c>
      <c r="R5" s="112"/>
      <c r="S5" s="113"/>
      <c r="T5" s="112"/>
      <c r="U5" s="112"/>
      <c r="V5" s="112"/>
      <c r="W5" s="112"/>
      <c r="X5" s="112"/>
      <c r="Y5" s="113"/>
      <c r="Z5" s="112"/>
      <c r="AA5" s="112"/>
      <c r="AB5" s="113"/>
      <c r="AC5" s="112"/>
      <c r="AD5" s="112"/>
      <c r="AE5" s="114"/>
      <c r="AF5" s="115"/>
      <c r="AG5" s="116" t="s">
        <v>8</v>
      </c>
    </row>
    <row r="6" spans="1:33" ht="15" customHeight="1">
      <c r="A6" s="94"/>
      <c r="B6" s="97"/>
      <c r="C6" s="100"/>
      <c r="D6" s="103"/>
      <c r="E6" s="106"/>
      <c r="F6" s="154"/>
      <c r="G6" s="13"/>
      <c r="H6" s="109"/>
      <c r="I6" s="147"/>
      <c r="J6" s="160"/>
      <c r="K6" s="157"/>
      <c r="L6" s="147"/>
      <c r="M6" s="147"/>
      <c r="N6" s="149" t="s">
        <v>52</v>
      </c>
      <c r="O6" s="149" t="s">
        <v>54</v>
      </c>
      <c r="P6" s="149" t="s">
        <v>76</v>
      </c>
      <c r="Q6" s="131" t="s">
        <v>9</v>
      </c>
      <c r="R6" s="132"/>
      <c r="S6" s="133"/>
      <c r="T6" s="142" t="s">
        <v>85</v>
      </c>
      <c r="U6" s="165" t="s">
        <v>75</v>
      </c>
      <c r="V6" s="19"/>
      <c r="W6" s="140" t="s">
        <v>10</v>
      </c>
      <c r="X6" s="140"/>
      <c r="Y6" s="141"/>
      <c r="Z6" s="142"/>
      <c r="AA6" s="140"/>
      <c r="AB6" s="141"/>
      <c r="AC6" s="142"/>
      <c r="AD6" s="140"/>
      <c r="AE6" s="143"/>
      <c r="AF6" s="140"/>
      <c r="AG6" s="117"/>
    </row>
    <row r="7" spans="1:33" ht="15" customHeight="1">
      <c r="A7" s="94"/>
      <c r="B7" s="97"/>
      <c r="C7" s="100"/>
      <c r="D7" s="103"/>
      <c r="E7" s="106"/>
      <c r="F7" s="154"/>
      <c r="G7" s="13"/>
      <c r="H7" s="109"/>
      <c r="I7" s="147"/>
      <c r="J7" s="160"/>
      <c r="K7" s="157"/>
      <c r="L7" s="147"/>
      <c r="M7" s="147"/>
      <c r="N7" s="150"/>
      <c r="O7" s="150"/>
      <c r="P7" s="150"/>
      <c r="Q7" s="134"/>
      <c r="R7" s="135"/>
      <c r="S7" s="136"/>
      <c r="T7" s="142"/>
      <c r="U7" s="166"/>
      <c r="V7" s="71"/>
      <c r="W7" s="119" t="s">
        <v>11</v>
      </c>
      <c r="X7" s="120"/>
      <c r="Y7" s="121"/>
      <c r="Z7" s="142" t="s">
        <v>12</v>
      </c>
      <c r="AA7" s="25"/>
      <c r="AB7" s="121" t="s">
        <v>12</v>
      </c>
      <c r="AC7" s="120" t="s">
        <v>13</v>
      </c>
      <c r="AD7" s="120"/>
      <c r="AE7" s="128"/>
      <c r="AF7" s="140" t="s">
        <v>14</v>
      </c>
      <c r="AG7" s="117"/>
    </row>
    <row r="8" spans="1:33" ht="36" customHeight="1">
      <c r="A8" s="94"/>
      <c r="B8" s="97"/>
      <c r="C8" s="100"/>
      <c r="D8" s="103"/>
      <c r="E8" s="106"/>
      <c r="F8" s="154"/>
      <c r="G8" s="13"/>
      <c r="H8" s="109"/>
      <c r="I8" s="147"/>
      <c r="J8" s="160"/>
      <c r="K8" s="157"/>
      <c r="L8" s="147"/>
      <c r="M8" s="147"/>
      <c r="N8" s="150"/>
      <c r="O8" s="150"/>
      <c r="P8" s="150"/>
      <c r="Q8" s="134"/>
      <c r="R8" s="135"/>
      <c r="S8" s="136"/>
      <c r="T8" s="142"/>
      <c r="U8" s="166"/>
      <c r="V8" s="71"/>
      <c r="W8" s="122"/>
      <c r="X8" s="123"/>
      <c r="Y8" s="124"/>
      <c r="Z8" s="142"/>
      <c r="AA8" s="26"/>
      <c r="AB8" s="124"/>
      <c r="AC8" s="123"/>
      <c r="AD8" s="123"/>
      <c r="AE8" s="129"/>
      <c r="AF8" s="140"/>
      <c r="AG8" s="117"/>
    </row>
    <row r="9" spans="1:33" ht="23.25" customHeight="1" thickBot="1">
      <c r="A9" s="95"/>
      <c r="B9" s="98"/>
      <c r="C9" s="101"/>
      <c r="D9" s="104"/>
      <c r="E9" s="107"/>
      <c r="F9" s="155"/>
      <c r="G9" s="72"/>
      <c r="H9" s="110"/>
      <c r="I9" s="148"/>
      <c r="J9" s="161"/>
      <c r="K9" s="158"/>
      <c r="L9" s="148"/>
      <c r="M9" s="148"/>
      <c r="N9" s="151"/>
      <c r="O9" s="151"/>
      <c r="P9" s="151"/>
      <c r="Q9" s="137"/>
      <c r="R9" s="138"/>
      <c r="S9" s="139"/>
      <c r="T9" s="144"/>
      <c r="U9" s="167"/>
      <c r="V9" s="73"/>
      <c r="W9" s="125"/>
      <c r="X9" s="126"/>
      <c r="Y9" s="127"/>
      <c r="Z9" s="144"/>
      <c r="AA9" s="74"/>
      <c r="AB9" s="127"/>
      <c r="AC9" s="126"/>
      <c r="AD9" s="126"/>
      <c r="AE9" s="130"/>
      <c r="AF9" s="145"/>
      <c r="AG9" s="118"/>
    </row>
    <row r="10" spans="1:33" ht="21.75" thickBot="1">
      <c r="A10" s="78">
        <v>1</v>
      </c>
      <c r="B10" s="61">
        <v>2</v>
      </c>
      <c r="C10" s="62">
        <v>3</v>
      </c>
      <c r="D10" s="63">
        <v>4</v>
      </c>
      <c r="E10" s="79">
        <v>5</v>
      </c>
      <c r="F10" s="75"/>
      <c r="G10" s="62"/>
      <c r="H10" s="62">
        <v>6</v>
      </c>
      <c r="I10" s="62"/>
      <c r="J10" s="80">
        <v>6</v>
      </c>
      <c r="K10" s="76"/>
      <c r="L10" s="62"/>
      <c r="M10" s="64"/>
      <c r="N10" s="62"/>
      <c r="O10" s="62"/>
      <c r="P10" s="64"/>
      <c r="Q10" s="62">
        <v>7</v>
      </c>
      <c r="R10" s="65" t="s">
        <v>55</v>
      </c>
      <c r="S10" s="81">
        <v>7</v>
      </c>
      <c r="T10" s="77"/>
      <c r="U10" s="66"/>
      <c r="V10" s="67"/>
      <c r="W10" s="66">
        <v>8</v>
      </c>
      <c r="X10" s="68" t="s">
        <v>55</v>
      </c>
      <c r="Y10" s="81">
        <v>8</v>
      </c>
      <c r="Z10" s="77">
        <v>9</v>
      </c>
      <c r="AA10" s="69" t="s">
        <v>55</v>
      </c>
      <c r="AB10" s="81">
        <v>9</v>
      </c>
      <c r="AC10" s="77">
        <v>10</v>
      </c>
      <c r="AD10" s="66" t="s">
        <v>55</v>
      </c>
      <c r="AE10" s="82">
        <v>10</v>
      </c>
      <c r="AF10" s="66">
        <v>11</v>
      </c>
      <c r="AG10" s="70">
        <v>12</v>
      </c>
    </row>
    <row r="11" spans="1:33" s="29" customFormat="1" ht="60.75" customHeight="1">
      <c r="A11" s="52">
        <v>1</v>
      </c>
      <c r="B11" s="52">
        <v>600</v>
      </c>
      <c r="C11" s="52">
        <v>60016</v>
      </c>
      <c r="D11" s="53" t="s">
        <v>15</v>
      </c>
      <c r="E11" s="42" t="s">
        <v>16</v>
      </c>
      <c r="F11" s="54"/>
      <c r="G11" s="54" t="s">
        <v>79</v>
      </c>
      <c r="H11" s="55">
        <v>2994500</v>
      </c>
      <c r="I11" s="55">
        <f t="shared" ref="I11:I18" si="0">M11-H11</f>
        <v>31006.89000000013</v>
      </c>
      <c r="J11" s="55">
        <f>H11+I11</f>
        <v>3025506.89</v>
      </c>
      <c r="K11" s="55"/>
      <c r="L11" s="55">
        <v>662506.89</v>
      </c>
      <c r="M11" s="55">
        <f>L11+S11</f>
        <v>3025506.89</v>
      </c>
      <c r="N11" s="55">
        <v>1652981</v>
      </c>
      <c r="O11" s="55">
        <v>662506.89</v>
      </c>
      <c r="P11" s="55">
        <f>N11-O11</f>
        <v>990474.11</v>
      </c>
      <c r="Q11" s="55">
        <f>AC11+Z11+W11</f>
        <v>1341519</v>
      </c>
      <c r="R11" s="55">
        <f>S11-Q11</f>
        <v>1021481</v>
      </c>
      <c r="S11" s="55">
        <v>2363000</v>
      </c>
      <c r="T11" s="55">
        <v>1021481</v>
      </c>
      <c r="U11" s="55">
        <f t="shared" ref="U11:U42" si="1">S11-AE11-Z11</f>
        <v>246200</v>
      </c>
      <c r="V11" s="56">
        <f>U11-Y11</f>
        <v>0</v>
      </c>
      <c r="W11" s="55">
        <v>18519</v>
      </c>
      <c r="X11" s="55">
        <f>Y11-W11</f>
        <v>227681</v>
      </c>
      <c r="Y11" s="55">
        <v>246200</v>
      </c>
      <c r="Z11" s="55">
        <v>0</v>
      </c>
      <c r="AA11" s="55"/>
      <c r="AB11" s="55">
        <v>0</v>
      </c>
      <c r="AC11" s="55">
        <v>1323000</v>
      </c>
      <c r="AD11" s="55">
        <f>AE11-AC11</f>
        <v>793800</v>
      </c>
      <c r="AE11" s="55">
        <v>2116800</v>
      </c>
      <c r="AF11" s="55">
        <v>0</v>
      </c>
      <c r="AG11" s="55"/>
    </row>
    <row r="12" spans="1:33" s="29" customFormat="1" ht="127.5">
      <c r="A12" s="4">
        <v>2</v>
      </c>
      <c r="B12" s="4">
        <v>600</v>
      </c>
      <c r="C12" s="4">
        <v>60016</v>
      </c>
      <c r="D12" s="5">
        <v>6050</v>
      </c>
      <c r="E12" s="10" t="s">
        <v>17</v>
      </c>
      <c r="F12" s="6"/>
      <c r="G12" s="6" t="s">
        <v>78</v>
      </c>
      <c r="H12" s="7">
        <v>233000</v>
      </c>
      <c r="I12" s="7">
        <f t="shared" si="0"/>
        <v>-31998</v>
      </c>
      <c r="J12" s="7">
        <f t="shared" ref="J12:J42" si="2">H12+I12</f>
        <v>201002</v>
      </c>
      <c r="K12" s="7"/>
      <c r="L12" s="7">
        <v>76772</v>
      </c>
      <c r="M12" s="7">
        <f t="shared" ref="M12:M42" si="3">L12+S12</f>
        <v>201002</v>
      </c>
      <c r="N12" s="7">
        <v>172002</v>
      </c>
      <c r="O12" s="7">
        <v>47442</v>
      </c>
      <c r="P12" s="7"/>
      <c r="Q12" s="7">
        <v>124230</v>
      </c>
      <c r="R12" s="7"/>
      <c r="S12" s="7">
        <v>124230</v>
      </c>
      <c r="T12" s="7">
        <v>0</v>
      </c>
      <c r="U12" s="7">
        <f t="shared" si="1"/>
        <v>124230</v>
      </c>
      <c r="V12" s="27">
        <f t="shared" ref="V12:V42" si="4">U12-Y12</f>
        <v>0</v>
      </c>
      <c r="W12" s="7">
        <v>124230</v>
      </c>
      <c r="X12" s="7"/>
      <c r="Y12" s="7">
        <v>124230</v>
      </c>
      <c r="Z12" s="7">
        <v>0</v>
      </c>
      <c r="AA12" s="7"/>
      <c r="AB12" s="7">
        <v>0</v>
      </c>
      <c r="AC12" s="7">
        <v>0</v>
      </c>
      <c r="AD12" s="7"/>
      <c r="AE12" s="7">
        <v>0</v>
      </c>
      <c r="AF12" s="7">
        <v>0</v>
      </c>
      <c r="AG12" s="7"/>
    </row>
    <row r="13" spans="1:33" s="29" customFormat="1" ht="60.75" customHeight="1">
      <c r="A13" s="4">
        <v>3</v>
      </c>
      <c r="B13" s="31">
        <v>600</v>
      </c>
      <c r="C13" s="31">
        <v>60016</v>
      </c>
      <c r="D13" s="5" t="s">
        <v>15</v>
      </c>
      <c r="E13" s="32" t="s">
        <v>18</v>
      </c>
      <c r="F13" s="30"/>
      <c r="G13" s="30" t="s">
        <v>78</v>
      </c>
      <c r="H13" s="7">
        <v>2330000</v>
      </c>
      <c r="I13" s="7">
        <f t="shared" si="0"/>
        <v>-296970</v>
      </c>
      <c r="J13" s="7">
        <f t="shared" si="2"/>
        <v>2033030</v>
      </c>
      <c r="K13" s="7"/>
      <c r="L13" s="7">
        <v>198030</v>
      </c>
      <c r="M13" s="7">
        <f t="shared" si="3"/>
        <v>2033030</v>
      </c>
      <c r="N13" s="7">
        <v>223030</v>
      </c>
      <c r="O13" s="7">
        <v>198030</v>
      </c>
      <c r="P13" s="7">
        <f t="shared" ref="P13:P42" si="5">N13-O13</f>
        <v>25000</v>
      </c>
      <c r="Q13" s="7">
        <v>2305000</v>
      </c>
      <c r="R13" s="7">
        <f>S13-Q13</f>
        <v>-470000</v>
      </c>
      <c r="S13" s="7">
        <v>1835000</v>
      </c>
      <c r="T13" s="7">
        <v>-470000</v>
      </c>
      <c r="U13" s="7">
        <f t="shared" si="1"/>
        <v>-470000</v>
      </c>
      <c r="V13" s="27">
        <f t="shared" si="4"/>
        <v>-470000</v>
      </c>
      <c r="W13" s="7">
        <v>0</v>
      </c>
      <c r="X13" s="7"/>
      <c r="Y13" s="7">
        <v>0</v>
      </c>
      <c r="Z13" s="7">
        <v>522730</v>
      </c>
      <c r="AA13" s="7">
        <v>-470000</v>
      </c>
      <c r="AB13" s="7">
        <f>Z13+AA13</f>
        <v>52730</v>
      </c>
      <c r="AC13" s="7">
        <v>1782270</v>
      </c>
      <c r="AD13" s="7"/>
      <c r="AE13" s="7">
        <v>1782270</v>
      </c>
      <c r="AF13" s="7">
        <v>0</v>
      </c>
      <c r="AG13" s="7"/>
    </row>
    <row r="14" spans="1:33" s="29" customFormat="1" ht="60.75" customHeight="1">
      <c r="A14" s="4">
        <v>4</v>
      </c>
      <c r="B14" s="4">
        <v>600</v>
      </c>
      <c r="C14" s="4">
        <v>60016</v>
      </c>
      <c r="D14" s="5">
        <v>6050</v>
      </c>
      <c r="E14" s="33" t="s">
        <v>19</v>
      </c>
      <c r="F14" s="34"/>
      <c r="G14" s="34"/>
      <c r="H14" s="7">
        <v>60000</v>
      </c>
      <c r="I14" s="7">
        <f t="shared" si="0"/>
        <v>-1000</v>
      </c>
      <c r="J14" s="7">
        <f t="shared" si="2"/>
        <v>59000</v>
      </c>
      <c r="K14" s="7"/>
      <c r="L14" s="7">
        <v>0</v>
      </c>
      <c r="M14" s="7">
        <f t="shared" si="3"/>
        <v>59000</v>
      </c>
      <c r="N14" s="7">
        <v>1000</v>
      </c>
      <c r="O14" s="7">
        <v>0</v>
      </c>
      <c r="P14" s="7"/>
      <c r="Q14" s="8">
        <v>59000</v>
      </c>
      <c r="R14" s="7"/>
      <c r="S14" s="8">
        <v>59000</v>
      </c>
      <c r="T14" s="8">
        <v>0</v>
      </c>
      <c r="U14" s="7">
        <f t="shared" si="1"/>
        <v>59000</v>
      </c>
      <c r="V14" s="27">
        <f t="shared" si="4"/>
        <v>0</v>
      </c>
      <c r="W14" s="7">
        <v>59000</v>
      </c>
      <c r="X14" s="7"/>
      <c r="Y14" s="7">
        <v>59000</v>
      </c>
      <c r="Z14" s="7">
        <v>0</v>
      </c>
      <c r="AA14" s="7"/>
      <c r="AB14" s="7">
        <v>0</v>
      </c>
      <c r="AC14" s="7">
        <v>0</v>
      </c>
      <c r="AD14" s="7"/>
      <c r="AE14" s="7">
        <v>0</v>
      </c>
      <c r="AF14" s="7">
        <v>0</v>
      </c>
      <c r="AG14" s="4"/>
    </row>
    <row r="15" spans="1:33" s="29" customFormat="1" ht="60.75" customHeight="1">
      <c r="A15" s="4">
        <v>5</v>
      </c>
      <c r="B15" s="4">
        <v>600</v>
      </c>
      <c r="C15" s="4">
        <v>60016</v>
      </c>
      <c r="D15" s="5">
        <v>6050</v>
      </c>
      <c r="E15" s="33" t="s">
        <v>20</v>
      </c>
      <c r="F15" s="34"/>
      <c r="G15" s="34"/>
      <c r="H15" s="7">
        <v>60000</v>
      </c>
      <c r="I15" s="7">
        <f t="shared" si="0"/>
        <v>-1000</v>
      </c>
      <c r="J15" s="7">
        <f t="shared" si="2"/>
        <v>59000</v>
      </c>
      <c r="K15" s="7"/>
      <c r="L15" s="7">
        <v>0</v>
      </c>
      <c r="M15" s="7">
        <f t="shared" si="3"/>
        <v>59000</v>
      </c>
      <c r="N15" s="7">
        <v>1000</v>
      </c>
      <c r="O15" s="7">
        <v>0</v>
      </c>
      <c r="P15" s="7"/>
      <c r="Q15" s="8">
        <v>59000</v>
      </c>
      <c r="R15" s="7"/>
      <c r="S15" s="8">
        <v>59000</v>
      </c>
      <c r="T15" s="8">
        <v>0</v>
      </c>
      <c r="U15" s="7">
        <f t="shared" si="1"/>
        <v>23550.11</v>
      </c>
      <c r="V15" s="27">
        <f t="shared" si="4"/>
        <v>0</v>
      </c>
      <c r="W15" s="7">
        <v>23550.11</v>
      </c>
      <c r="X15" s="7"/>
      <c r="Y15" s="7">
        <v>23550.11</v>
      </c>
      <c r="Z15" s="7">
        <v>35449.89</v>
      </c>
      <c r="AA15" s="7"/>
      <c r="AB15" s="7">
        <v>35449.89</v>
      </c>
      <c r="AC15" s="7">
        <v>0</v>
      </c>
      <c r="AD15" s="7"/>
      <c r="AE15" s="7">
        <v>0</v>
      </c>
      <c r="AF15" s="7">
        <v>0</v>
      </c>
      <c r="AG15" s="4"/>
    </row>
    <row r="16" spans="1:33" s="29" customFormat="1" ht="28.5" customHeight="1">
      <c r="A16" s="4">
        <v>6</v>
      </c>
      <c r="B16" s="4">
        <v>600</v>
      </c>
      <c r="C16" s="4">
        <v>60016</v>
      </c>
      <c r="D16" s="5">
        <v>6050</v>
      </c>
      <c r="E16" s="35" t="s">
        <v>21</v>
      </c>
      <c r="F16" s="36"/>
      <c r="G16" s="36"/>
      <c r="H16" s="7">
        <v>60000</v>
      </c>
      <c r="I16" s="7">
        <f t="shared" si="0"/>
        <v>0</v>
      </c>
      <c r="J16" s="7">
        <f t="shared" si="2"/>
        <v>60000</v>
      </c>
      <c r="K16" s="7"/>
      <c r="L16" s="7"/>
      <c r="M16" s="7">
        <f t="shared" si="3"/>
        <v>60000</v>
      </c>
      <c r="N16" s="7"/>
      <c r="O16" s="7"/>
      <c r="P16" s="7"/>
      <c r="Q16" s="8">
        <v>60000</v>
      </c>
      <c r="R16" s="7"/>
      <c r="S16" s="8">
        <v>60000</v>
      </c>
      <c r="T16" s="8">
        <v>0</v>
      </c>
      <c r="U16" s="7">
        <f t="shared" si="1"/>
        <v>0</v>
      </c>
      <c r="V16" s="27">
        <f t="shared" si="4"/>
        <v>0</v>
      </c>
      <c r="W16" s="7">
        <v>0</v>
      </c>
      <c r="X16" s="7"/>
      <c r="Y16" s="7">
        <v>0</v>
      </c>
      <c r="Z16" s="7">
        <v>60000</v>
      </c>
      <c r="AA16" s="7"/>
      <c r="AB16" s="7">
        <v>60000</v>
      </c>
      <c r="AC16" s="7">
        <v>0</v>
      </c>
      <c r="AD16" s="7"/>
      <c r="AE16" s="7">
        <v>0</v>
      </c>
      <c r="AF16" s="7">
        <v>0</v>
      </c>
      <c r="AG16" s="4"/>
    </row>
    <row r="17" spans="1:33" s="29" customFormat="1" ht="42.75" customHeight="1">
      <c r="A17" s="4">
        <v>7</v>
      </c>
      <c r="B17" s="4">
        <v>600</v>
      </c>
      <c r="C17" s="4">
        <v>60016</v>
      </c>
      <c r="D17" s="5">
        <v>6050</v>
      </c>
      <c r="E17" s="35" t="s">
        <v>22</v>
      </c>
      <c r="F17" s="36"/>
      <c r="G17" s="36"/>
      <c r="H17" s="7">
        <v>60000</v>
      </c>
      <c r="I17" s="7">
        <f t="shared" si="0"/>
        <v>0</v>
      </c>
      <c r="J17" s="7">
        <f t="shared" si="2"/>
        <v>60000</v>
      </c>
      <c r="K17" s="7"/>
      <c r="L17" s="7"/>
      <c r="M17" s="7">
        <f t="shared" si="3"/>
        <v>60000</v>
      </c>
      <c r="N17" s="7"/>
      <c r="O17" s="7"/>
      <c r="P17" s="7"/>
      <c r="Q17" s="8">
        <v>60000</v>
      </c>
      <c r="R17" s="7"/>
      <c r="S17" s="8">
        <v>60000</v>
      </c>
      <c r="T17" s="8">
        <v>0</v>
      </c>
      <c r="U17" s="7">
        <f t="shared" si="1"/>
        <v>0</v>
      </c>
      <c r="V17" s="27">
        <f t="shared" si="4"/>
        <v>0</v>
      </c>
      <c r="W17" s="7">
        <v>0</v>
      </c>
      <c r="X17" s="7"/>
      <c r="Y17" s="7">
        <v>0</v>
      </c>
      <c r="Z17" s="7">
        <v>60000</v>
      </c>
      <c r="AA17" s="7"/>
      <c r="AB17" s="7">
        <v>60000</v>
      </c>
      <c r="AC17" s="7">
        <v>0</v>
      </c>
      <c r="AD17" s="7"/>
      <c r="AE17" s="7">
        <v>0</v>
      </c>
      <c r="AF17" s="7">
        <v>0</v>
      </c>
      <c r="AG17" s="4"/>
    </row>
    <row r="18" spans="1:33" s="29" customFormat="1" ht="60.75" customHeight="1">
      <c r="A18" s="4">
        <v>8</v>
      </c>
      <c r="B18" s="4">
        <v>600</v>
      </c>
      <c r="C18" s="4">
        <v>60016</v>
      </c>
      <c r="D18" s="5" t="s">
        <v>23</v>
      </c>
      <c r="E18" s="33" t="s">
        <v>24</v>
      </c>
      <c r="F18" s="34"/>
      <c r="G18" s="34"/>
      <c r="H18" s="7">
        <v>1492167</v>
      </c>
      <c r="I18" s="7">
        <f t="shared" si="0"/>
        <v>19877.300000000047</v>
      </c>
      <c r="J18" s="7">
        <f t="shared" si="2"/>
        <v>1512044.3</v>
      </c>
      <c r="K18" s="7"/>
      <c r="L18" s="7">
        <v>542044.30000000005</v>
      </c>
      <c r="M18" s="7">
        <f t="shared" si="3"/>
        <v>1512044.3</v>
      </c>
      <c r="N18" s="7">
        <v>756429</v>
      </c>
      <c r="O18" s="7">
        <v>542044.30000000005</v>
      </c>
      <c r="P18" s="7">
        <f t="shared" si="5"/>
        <v>214384.69999999995</v>
      </c>
      <c r="Q18" s="8">
        <v>756429</v>
      </c>
      <c r="R18" s="7">
        <f t="shared" ref="R18:R19" si="6">S18-Q18</f>
        <v>213571</v>
      </c>
      <c r="S18" s="8">
        <v>970000</v>
      </c>
      <c r="T18" s="8">
        <v>213571</v>
      </c>
      <c r="U18" s="7">
        <f t="shared" si="1"/>
        <v>456373.98</v>
      </c>
      <c r="V18" s="27">
        <f t="shared" si="4"/>
        <v>141386.97999999998</v>
      </c>
      <c r="W18" s="7">
        <v>314987</v>
      </c>
      <c r="X18" s="7"/>
      <c r="Y18" s="7">
        <v>314987</v>
      </c>
      <c r="Z18" s="7">
        <v>0</v>
      </c>
      <c r="AA18" s="7">
        <v>141386.98000000001</v>
      </c>
      <c r="AB18" s="7">
        <f>Z18+AA18</f>
        <v>141386.98000000001</v>
      </c>
      <c r="AC18" s="7">
        <v>441442</v>
      </c>
      <c r="AD18" s="7">
        <f>AE18-AC18</f>
        <v>72184.020000000019</v>
      </c>
      <c r="AE18" s="7">
        <v>513626.02</v>
      </c>
      <c r="AF18" s="7">
        <v>0</v>
      </c>
      <c r="AG18" s="4"/>
    </row>
    <row r="19" spans="1:33" s="29" customFormat="1" ht="60.75" customHeight="1">
      <c r="A19" s="4">
        <v>9</v>
      </c>
      <c r="B19" s="4">
        <v>600</v>
      </c>
      <c r="C19" s="4">
        <v>60016</v>
      </c>
      <c r="D19" s="5">
        <v>6050</v>
      </c>
      <c r="E19" s="37" t="s">
        <v>25</v>
      </c>
      <c r="F19" s="36"/>
      <c r="G19" s="36"/>
      <c r="H19" s="7">
        <v>1000000</v>
      </c>
      <c r="I19" s="7">
        <v>-400000</v>
      </c>
      <c r="J19" s="7">
        <v>1000000</v>
      </c>
      <c r="K19" s="7"/>
      <c r="L19" s="7"/>
      <c r="M19" s="7">
        <f t="shared" si="3"/>
        <v>100000</v>
      </c>
      <c r="N19" s="7"/>
      <c r="O19" s="7"/>
      <c r="P19" s="7">
        <f t="shared" si="5"/>
        <v>0</v>
      </c>
      <c r="Q19" s="8">
        <v>500000</v>
      </c>
      <c r="R19" s="7">
        <f t="shared" si="6"/>
        <v>-400000</v>
      </c>
      <c r="S19" s="8">
        <v>100000</v>
      </c>
      <c r="T19" s="8">
        <v>-400000</v>
      </c>
      <c r="U19" s="7">
        <f t="shared" si="1"/>
        <v>-400000</v>
      </c>
      <c r="V19" s="27">
        <f t="shared" si="4"/>
        <v>-400000</v>
      </c>
      <c r="W19" s="7">
        <v>0</v>
      </c>
      <c r="X19" s="7"/>
      <c r="Y19" s="7">
        <v>0</v>
      </c>
      <c r="Z19" s="7">
        <v>500000</v>
      </c>
      <c r="AA19" s="7">
        <v>-400000</v>
      </c>
      <c r="AB19" s="7">
        <f>Z19+AA19</f>
        <v>100000</v>
      </c>
      <c r="AC19" s="7">
        <v>0</v>
      </c>
      <c r="AD19" s="7"/>
      <c r="AE19" s="7">
        <v>0</v>
      </c>
      <c r="AF19" s="7">
        <v>0</v>
      </c>
      <c r="AG19" s="4"/>
    </row>
    <row r="20" spans="1:33" s="29" customFormat="1" ht="60.75" customHeight="1">
      <c r="A20" s="4">
        <v>10</v>
      </c>
      <c r="B20" s="4">
        <v>710</v>
      </c>
      <c r="C20" s="4">
        <v>71035</v>
      </c>
      <c r="D20" s="5">
        <v>6050</v>
      </c>
      <c r="E20" s="33" t="s">
        <v>26</v>
      </c>
      <c r="F20" s="34"/>
      <c r="G20" s="34"/>
      <c r="H20" s="7">
        <v>200000</v>
      </c>
      <c r="I20" s="7">
        <f t="shared" ref="I20:I34" si="7">M20-H20</f>
        <v>0</v>
      </c>
      <c r="J20" s="7">
        <f t="shared" si="2"/>
        <v>200000</v>
      </c>
      <c r="K20" s="7"/>
      <c r="L20" s="7"/>
      <c r="M20" s="7">
        <f t="shared" si="3"/>
        <v>200000</v>
      </c>
      <c r="N20" s="7"/>
      <c r="O20" s="7"/>
      <c r="P20" s="7">
        <f t="shared" si="5"/>
        <v>0</v>
      </c>
      <c r="Q20" s="8">
        <v>200000</v>
      </c>
      <c r="R20" s="7"/>
      <c r="S20" s="8">
        <v>200000</v>
      </c>
      <c r="T20" s="8">
        <v>0</v>
      </c>
      <c r="U20" s="7">
        <f t="shared" si="1"/>
        <v>0</v>
      </c>
      <c r="V20" s="27">
        <f t="shared" si="4"/>
        <v>0</v>
      </c>
      <c r="W20" s="7">
        <v>0</v>
      </c>
      <c r="X20" s="7"/>
      <c r="Y20" s="7">
        <v>0</v>
      </c>
      <c r="Z20" s="7">
        <v>200000</v>
      </c>
      <c r="AA20" s="7"/>
      <c r="AB20" s="7">
        <v>200000</v>
      </c>
      <c r="AC20" s="7">
        <v>0</v>
      </c>
      <c r="AD20" s="7"/>
      <c r="AE20" s="7">
        <v>0</v>
      </c>
      <c r="AF20" s="7">
        <v>0</v>
      </c>
      <c r="AG20" s="4"/>
    </row>
    <row r="21" spans="1:33" s="29" customFormat="1" ht="60.75" customHeight="1">
      <c r="A21" s="4">
        <v>11</v>
      </c>
      <c r="B21" s="4">
        <v>710</v>
      </c>
      <c r="C21" s="4">
        <v>71035</v>
      </c>
      <c r="D21" s="5">
        <v>6050</v>
      </c>
      <c r="E21" s="33" t="s">
        <v>27</v>
      </c>
      <c r="F21" s="34"/>
      <c r="G21" s="34"/>
      <c r="H21" s="7">
        <v>250000</v>
      </c>
      <c r="I21" s="7">
        <f t="shared" si="7"/>
        <v>0</v>
      </c>
      <c r="J21" s="7">
        <f t="shared" si="2"/>
        <v>250000</v>
      </c>
      <c r="K21" s="7"/>
      <c r="L21" s="7"/>
      <c r="M21" s="7">
        <f t="shared" si="3"/>
        <v>250000</v>
      </c>
      <c r="N21" s="7"/>
      <c r="O21" s="7"/>
      <c r="P21" s="7">
        <f t="shared" si="5"/>
        <v>0</v>
      </c>
      <c r="Q21" s="8">
        <v>250000</v>
      </c>
      <c r="R21" s="7"/>
      <c r="S21" s="8">
        <v>250000</v>
      </c>
      <c r="T21" s="8">
        <v>0</v>
      </c>
      <c r="U21" s="7">
        <f t="shared" si="1"/>
        <v>0</v>
      </c>
      <c r="V21" s="27">
        <f t="shared" si="4"/>
        <v>0</v>
      </c>
      <c r="W21" s="7">
        <v>0</v>
      </c>
      <c r="X21" s="7"/>
      <c r="Y21" s="7">
        <v>0</v>
      </c>
      <c r="Z21" s="7">
        <v>250000</v>
      </c>
      <c r="AA21" s="7"/>
      <c r="AB21" s="7">
        <v>250000</v>
      </c>
      <c r="AC21" s="7">
        <v>0</v>
      </c>
      <c r="AD21" s="7"/>
      <c r="AE21" s="7">
        <v>0</v>
      </c>
      <c r="AF21" s="7">
        <v>0</v>
      </c>
      <c r="AG21" s="4"/>
    </row>
    <row r="22" spans="1:33" s="29" customFormat="1" ht="60.75" customHeight="1">
      <c r="A22" s="4">
        <v>12</v>
      </c>
      <c r="B22" s="4">
        <v>710</v>
      </c>
      <c r="C22" s="4">
        <v>71035</v>
      </c>
      <c r="D22" s="5">
        <v>6050</v>
      </c>
      <c r="E22" s="10" t="s">
        <v>28</v>
      </c>
      <c r="F22" s="6"/>
      <c r="G22" s="6"/>
      <c r="H22" s="7">
        <v>450000</v>
      </c>
      <c r="I22" s="7">
        <f t="shared" si="7"/>
        <v>-152447.81</v>
      </c>
      <c r="J22" s="7">
        <f t="shared" si="2"/>
        <v>297552.19</v>
      </c>
      <c r="K22" s="7"/>
      <c r="L22" s="7">
        <v>148867.1</v>
      </c>
      <c r="M22" s="7">
        <f t="shared" si="3"/>
        <v>297552.19</v>
      </c>
      <c r="N22" s="7">
        <v>250000</v>
      </c>
      <c r="O22" s="7">
        <v>148685.1</v>
      </c>
      <c r="P22" s="7">
        <f t="shared" si="5"/>
        <v>101314.9</v>
      </c>
      <c r="Q22" s="8">
        <v>148685.09</v>
      </c>
      <c r="R22" s="7"/>
      <c r="S22" s="8">
        <v>148685.09</v>
      </c>
      <c r="T22" s="8">
        <v>0</v>
      </c>
      <c r="U22" s="7">
        <f t="shared" si="1"/>
        <v>148685.09</v>
      </c>
      <c r="V22" s="27">
        <f t="shared" si="4"/>
        <v>0</v>
      </c>
      <c r="W22" s="7">
        <v>148685.09</v>
      </c>
      <c r="X22" s="7"/>
      <c r="Y22" s="7">
        <v>148685.09</v>
      </c>
      <c r="Z22" s="7">
        <v>0</v>
      </c>
      <c r="AA22" s="7"/>
      <c r="AB22" s="7">
        <v>0</v>
      </c>
      <c r="AC22" s="7">
        <v>0</v>
      </c>
      <c r="AD22" s="7"/>
      <c r="AE22" s="7">
        <v>0</v>
      </c>
      <c r="AF22" s="7">
        <v>0</v>
      </c>
      <c r="AG22" s="4"/>
    </row>
    <row r="23" spans="1:33" s="29" customFormat="1" ht="60.75" customHeight="1">
      <c r="A23" s="4">
        <v>13</v>
      </c>
      <c r="B23" s="4">
        <v>710</v>
      </c>
      <c r="C23" s="4">
        <v>71035</v>
      </c>
      <c r="D23" s="5">
        <v>6050</v>
      </c>
      <c r="E23" s="10" t="s">
        <v>29</v>
      </c>
      <c r="F23" s="6"/>
      <c r="G23" s="6"/>
      <c r="H23" s="7">
        <v>600000</v>
      </c>
      <c r="I23" s="7">
        <f t="shared" si="7"/>
        <v>0</v>
      </c>
      <c r="J23" s="7">
        <f t="shared" si="2"/>
        <v>600000</v>
      </c>
      <c r="K23" s="7"/>
      <c r="L23" s="7"/>
      <c r="M23" s="7">
        <f t="shared" si="3"/>
        <v>600000</v>
      </c>
      <c r="N23" s="7"/>
      <c r="O23" s="7"/>
      <c r="P23" s="7">
        <f t="shared" si="5"/>
        <v>0</v>
      </c>
      <c r="Q23" s="8">
        <v>600000</v>
      </c>
      <c r="R23" s="7"/>
      <c r="S23" s="8">
        <v>600000</v>
      </c>
      <c r="T23" s="8">
        <v>0</v>
      </c>
      <c r="U23" s="7">
        <f t="shared" si="1"/>
        <v>0</v>
      </c>
      <c r="V23" s="27">
        <f t="shared" si="4"/>
        <v>0</v>
      </c>
      <c r="W23" s="7">
        <v>0</v>
      </c>
      <c r="X23" s="7"/>
      <c r="Y23" s="7">
        <v>0</v>
      </c>
      <c r="Z23" s="7">
        <v>600000</v>
      </c>
      <c r="AA23" s="7"/>
      <c r="AB23" s="7">
        <v>600000</v>
      </c>
      <c r="AC23" s="7">
        <v>0</v>
      </c>
      <c r="AD23" s="7"/>
      <c r="AE23" s="7">
        <v>0</v>
      </c>
      <c r="AF23" s="7">
        <v>0</v>
      </c>
      <c r="AG23" s="4"/>
    </row>
    <row r="24" spans="1:33" s="29" customFormat="1" ht="60.75" customHeight="1">
      <c r="A24" s="4">
        <v>14</v>
      </c>
      <c r="B24" s="4">
        <v>750</v>
      </c>
      <c r="C24" s="4">
        <v>75095</v>
      </c>
      <c r="D24" s="5" t="s">
        <v>30</v>
      </c>
      <c r="E24" s="10" t="s">
        <v>31</v>
      </c>
      <c r="F24" s="6"/>
      <c r="G24" s="6"/>
      <c r="H24" s="7">
        <v>758178.42</v>
      </c>
      <c r="I24" s="7">
        <f t="shared" si="7"/>
        <v>0</v>
      </c>
      <c r="J24" s="7">
        <f t="shared" si="2"/>
        <v>758178.42</v>
      </c>
      <c r="K24" s="7"/>
      <c r="L24" s="7"/>
      <c r="M24" s="7">
        <f t="shared" si="3"/>
        <v>758178.41999999993</v>
      </c>
      <c r="N24" s="7"/>
      <c r="O24" s="7"/>
      <c r="P24" s="7">
        <f t="shared" si="5"/>
        <v>0</v>
      </c>
      <c r="Q24" s="8">
        <f>AF24+AC24+W24</f>
        <v>758178.41999999993</v>
      </c>
      <c r="R24" s="7"/>
      <c r="S24" s="8">
        <v>758178.41999999993</v>
      </c>
      <c r="T24" s="8">
        <v>0</v>
      </c>
      <c r="U24" s="7">
        <f t="shared" si="1"/>
        <v>637021.47</v>
      </c>
      <c r="V24" s="27">
        <f t="shared" si="4"/>
        <v>591530.99</v>
      </c>
      <c r="W24" s="7">
        <v>45490.48</v>
      </c>
      <c r="X24" s="7"/>
      <c r="Y24" s="7">
        <v>45490.48</v>
      </c>
      <c r="Z24" s="7">
        <v>0</v>
      </c>
      <c r="AA24" s="7"/>
      <c r="AB24" s="7">
        <v>0</v>
      </c>
      <c r="AC24" s="7">
        <v>121156.95</v>
      </c>
      <c r="AD24" s="7"/>
      <c r="AE24" s="7">
        <v>121156.95</v>
      </c>
      <c r="AF24" s="7">
        <v>591530.99</v>
      </c>
      <c r="AG24" s="4"/>
    </row>
    <row r="25" spans="1:33" s="29" customFormat="1" ht="60.75" customHeight="1">
      <c r="A25" s="4">
        <v>15</v>
      </c>
      <c r="B25" s="4">
        <v>801</v>
      </c>
      <c r="C25" s="4">
        <v>80101</v>
      </c>
      <c r="D25" s="5" t="s">
        <v>32</v>
      </c>
      <c r="E25" s="33" t="s">
        <v>33</v>
      </c>
      <c r="F25" s="34"/>
      <c r="G25" s="34"/>
      <c r="H25" s="7">
        <f>4786000+35597</f>
        <v>4821597</v>
      </c>
      <c r="I25" s="7">
        <f t="shared" si="7"/>
        <v>36403</v>
      </c>
      <c r="J25" s="7">
        <f t="shared" si="2"/>
        <v>4858000</v>
      </c>
      <c r="K25" s="7"/>
      <c r="L25" s="7">
        <v>0</v>
      </c>
      <c r="M25" s="7">
        <f t="shared" si="3"/>
        <v>4858000</v>
      </c>
      <c r="N25" s="7">
        <v>597952.46</v>
      </c>
      <c r="O25" s="7">
        <v>0</v>
      </c>
      <c r="P25" s="7">
        <f t="shared" si="5"/>
        <v>597952.46</v>
      </c>
      <c r="Q25" s="8">
        <f>AC25+Z25+W25</f>
        <v>4215034.54</v>
      </c>
      <c r="R25" s="7">
        <f t="shared" ref="R25" si="8">S25-Q25</f>
        <v>642965.46</v>
      </c>
      <c r="S25" s="8">
        <v>4858000</v>
      </c>
      <c r="T25" s="8">
        <v>642965.46</v>
      </c>
      <c r="U25" s="7">
        <f t="shared" si="1"/>
        <v>948875.5</v>
      </c>
      <c r="V25" s="27">
        <f t="shared" si="4"/>
        <v>72000.010000000009</v>
      </c>
      <c r="W25" s="7">
        <f>278923.04+26987</f>
        <v>305910.03999999998</v>
      </c>
      <c r="X25" s="7">
        <v>570965.44999999995</v>
      </c>
      <c r="Y25" s="7">
        <f>W25+X25</f>
        <v>876875.49</v>
      </c>
      <c r="Z25" s="7">
        <v>0</v>
      </c>
      <c r="AA25" s="7">
        <v>72000.009999999995</v>
      </c>
      <c r="AB25" s="7">
        <f>Z25+AA25</f>
        <v>72000.009999999995</v>
      </c>
      <c r="AC25" s="7">
        <v>3909124.5</v>
      </c>
      <c r="AD25" s="7"/>
      <c r="AE25" s="7">
        <v>3909124.5</v>
      </c>
      <c r="AF25" s="7">
        <v>0</v>
      </c>
      <c r="AG25" s="4"/>
    </row>
    <row r="26" spans="1:33" s="29" customFormat="1" ht="146.25">
      <c r="A26" s="4">
        <v>16</v>
      </c>
      <c r="B26" s="4">
        <v>801</v>
      </c>
      <c r="C26" s="4">
        <v>80101</v>
      </c>
      <c r="D26" s="5">
        <v>6050</v>
      </c>
      <c r="E26" s="40" t="s">
        <v>34</v>
      </c>
      <c r="F26" s="41"/>
      <c r="G26" s="41"/>
      <c r="H26" s="7">
        <v>800000</v>
      </c>
      <c r="I26" s="7">
        <f t="shared" si="7"/>
        <v>-13783.459999999963</v>
      </c>
      <c r="J26" s="7">
        <f t="shared" si="2"/>
        <v>786216.54</v>
      </c>
      <c r="K26" s="7"/>
      <c r="L26" s="7">
        <v>236216.54</v>
      </c>
      <c r="M26" s="7">
        <f t="shared" si="3"/>
        <v>786216.54</v>
      </c>
      <c r="N26" s="7">
        <v>250000</v>
      </c>
      <c r="O26" s="7">
        <v>231371.54</v>
      </c>
      <c r="P26" s="7">
        <f t="shared" si="5"/>
        <v>18628.459999999992</v>
      </c>
      <c r="Q26" s="8">
        <v>550000</v>
      </c>
      <c r="R26" s="7"/>
      <c r="S26" s="8">
        <v>550000</v>
      </c>
      <c r="T26" s="8">
        <v>0</v>
      </c>
      <c r="U26" s="7">
        <f t="shared" si="1"/>
        <v>550000</v>
      </c>
      <c r="V26" s="27">
        <f t="shared" si="4"/>
        <v>0</v>
      </c>
      <c r="W26" s="7">
        <v>550000</v>
      </c>
      <c r="X26" s="7"/>
      <c r="Y26" s="7">
        <v>550000</v>
      </c>
      <c r="Z26" s="7">
        <v>0</v>
      </c>
      <c r="AA26" s="7"/>
      <c r="AB26" s="7">
        <v>0</v>
      </c>
      <c r="AC26" s="7">
        <v>0</v>
      </c>
      <c r="AD26" s="7"/>
      <c r="AE26" s="7">
        <v>0</v>
      </c>
      <c r="AF26" s="7">
        <v>0</v>
      </c>
      <c r="AG26" s="4"/>
    </row>
    <row r="27" spans="1:33" s="29" customFormat="1" ht="60.75" customHeight="1">
      <c r="A27" s="4">
        <v>17</v>
      </c>
      <c r="B27" s="4">
        <v>801</v>
      </c>
      <c r="C27" s="4">
        <v>80101</v>
      </c>
      <c r="D27" s="5" t="s">
        <v>32</v>
      </c>
      <c r="E27" s="42" t="s">
        <v>35</v>
      </c>
      <c r="F27" s="30"/>
      <c r="G27" s="30"/>
      <c r="H27" s="7">
        <v>6042500</v>
      </c>
      <c r="I27" s="7">
        <f t="shared" si="7"/>
        <v>0</v>
      </c>
      <c r="J27" s="7">
        <f t="shared" si="2"/>
        <v>6042500</v>
      </c>
      <c r="K27" s="7"/>
      <c r="L27" s="7">
        <v>61500</v>
      </c>
      <c r="M27" s="7">
        <f t="shared" si="3"/>
        <v>6042500</v>
      </c>
      <c r="N27" s="7">
        <v>962500</v>
      </c>
      <c r="O27" s="7">
        <v>61500</v>
      </c>
      <c r="P27" s="7">
        <f t="shared" si="5"/>
        <v>901000</v>
      </c>
      <c r="Q27" s="8">
        <f>AC27+Z27+W27</f>
        <v>5080000</v>
      </c>
      <c r="R27" s="7">
        <f>S27-Q27</f>
        <v>901000</v>
      </c>
      <c r="S27" s="8">
        <v>5981000</v>
      </c>
      <c r="T27" s="8">
        <v>901000</v>
      </c>
      <c r="U27" s="7">
        <f t="shared" si="1"/>
        <v>981000</v>
      </c>
      <c r="V27" s="27">
        <f t="shared" si="4"/>
        <v>0</v>
      </c>
      <c r="W27" s="7">
        <v>80000</v>
      </c>
      <c r="X27" s="7">
        <v>901000</v>
      </c>
      <c r="Y27" s="7">
        <f>W27+X27</f>
        <v>981000</v>
      </c>
      <c r="Z27" s="7">
        <v>0</v>
      </c>
      <c r="AA27" s="7"/>
      <c r="AB27" s="7">
        <v>0</v>
      </c>
      <c r="AC27" s="7">
        <v>5000000</v>
      </c>
      <c r="AD27" s="7"/>
      <c r="AE27" s="7">
        <v>5000000</v>
      </c>
      <c r="AF27" s="7">
        <v>0</v>
      </c>
      <c r="AG27" s="4"/>
    </row>
    <row r="28" spans="1:33" s="29" customFormat="1" ht="60.75" customHeight="1">
      <c r="A28" s="4">
        <v>18</v>
      </c>
      <c r="B28" s="4">
        <v>801</v>
      </c>
      <c r="C28" s="4">
        <v>80101</v>
      </c>
      <c r="D28" s="43">
        <v>6050</v>
      </c>
      <c r="E28" s="38" t="s">
        <v>36</v>
      </c>
      <c r="F28" s="39"/>
      <c r="G28" s="39"/>
      <c r="H28" s="7">
        <v>1500000</v>
      </c>
      <c r="I28" s="7">
        <f t="shared" si="7"/>
        <v>0</v>
      </c>
      <c r="J28" s="7">
        <f t="shared" si="2"/>
        <v>1500000</v>
      </c>
      <c r="K28" s="7"/>
      <c r="L28" s="7"/>
      <c r="M28" s="7">
        <f t="shared" si="3"/>
        <v>1500000</v>
      </c>
      <c r="N28" s="7"/>
      <c r="O28" s="7"/>
      <c r="P28" s="7">
        <f t="shared" si="5"/>
        <v>0</v>
      </c>
      <c r="Q28" s="8">
        <v>1500000</v>
      </c>
      <c r="R28" s="7"/>
      <c r="S28" s="8">
        <v>1500000</v>
      </c>
      <c r="T28" s="8">
        <v>0</v>
      </c>
      <c r="U28" s="7">
        <f t="shared" si="1"/>
        <v>0</v>
      </c>
      <c r="V28" s="27">
        <f t="shared" si="4"/>
        <v>0</v>
      </c>
      <c r="W28" s="7">
        <v>0</v>
      </c>
      <c r="X28" s="7"/>
      <c r="Y28" s="7">
        <v>0</v>
      </c>
      <c r="Z28" s="7">
        <v>1500000</v>
      </c>
      <c r="AA28" s="7"/>
      <c r="AB28" s="7">
        <v>1500000</v>
      </c>
      <c r="AC28" s="7">
        <v>0</v>
      </c>
      <c r="AD28" s="7"/>
      <c r="AE28" s="7">
        <v>0</v>
      </c>
      <c r="AF28" s="7">
        <v>0</v>
      </c>
      <c r="AG28" s="4"/>
    </row>
    <row r="29" spans="1:33" s="29" customFormat="1" ht="60.75" customHeight="1">
      <c r="A29" s="4">
        <v>19</v>
      </c>
      <c r="B29" s="4">
        <v>852</v>
      </c>
      <c r="C29" s="4">
        <v>85220</v>
      </c>
      <c r="D29" s="43" t="s">
        <v>37</v>
      </c>
      <c r="E29" s="44" t="s">
        <v>38</v>
      </c>
      <c r="F29" s="30"/>
      <c r="G29" s="30"/>
      <c r="H29" s="7">
        <v>581809.66</v>
      </c>
      <c r="I29" s="7">
        <f t="shared" si="7"/>
        <v>-424.40000000002328</v>
      </c>
      <c r="J29" s="7">
        <f t="shared" si="2"/>
        <v>581385.26</v>
      </c>
      <c r="K29" s="7"/>
      <c r="L29" s="7">
        <v>4575.6000000000004</v>
      </c>
      <c r="M29" s="7">
        <f t="shared" si="3"/>
        <v>581385.26</v>
      </c>
      <c r="N29" s="7">
        <v>5000</v>
      </c>
      <c r="O29" s="7">
        <v>4575.6000000000004</v>
      </c>
      <c r="P29" s="7">
        <f t="shared" si="5"/>
        <v>424.39999999999964</v>
      </c>
      <c r="Q29" s="8">
        <f>AF29+AC29+Z29+W29</f>
        <v>576809.66</v>
      </c>
      <c r="R29" s="7"/>
      <c r="S29" s="8">
        <v>576809.66</v>
      </c>
      <c r="T29" s="8">
        <v>0</v>
      </c>
      <c r="U29" s="7">
        <f t="shared" si="1"/>
        <v>576809.66</v>
      </c>
      <c r="V29" s="27">
        <f t="shared" si="4"/>
        <v>490288.21</v>
      </c>
      <c r="W29" s="7">
        <v>86521.45</v>
      </c>
      <c r="X29" s="7"/>
      <c r="Y29" s="7">
        <v>86521.45</v>
      </c>
      <c r="Z29" s="7">
        <v>0</v>
      </c>
      <c r="AA29" s="7"/>
      <c r="AB29" s="7">
        <v>0</v>
      </c>
      <c r="AC29" s="7">
        <v>0</v>
      </c>
      <c r="AD29" s="7"/>
      <c r="AE29" s="7">
        <v>0</v>
      </c>
      <c r="AF29" s="7">
        <v>490288.21</v>
      </c>
      <c r="AG29" s="4"/>
    </row>
    <row r="30" spans="1:33" s="29" customFormat="1" ht="60.75" customHeight="1">
      <c r="A30" s="4">
        <v>20</v>
      </c>
      <c r="B30" s="4">
        <v>900</v>
      </c>
      <c r="C30" s="4">
        <v>90005</v>
      </c>
      <c r="D30" s="5">
        <v>6230</v>
      </c>
      <c r="E30" s="28" t="s">
        <v>39</v>
      </c>
      <c r="F30" s="45"/>
      <c r="G30" s="45"/>
      <c r="H30" s="7">
        <v>5000000</v>
      </c>
      <c r="I30" s="7">
        <f t="shared" si="7"/>
        <v>-3403390.87</v>
      </c>
      <c r="J30" s="7">
        <f t="shared" si="2"/>
        <v>1596609.13</v>
      </c>
      <c r="K30" s="7"/>
      <c r="L30" s="7">
        <v>46609.13</v>
      </c>
      <c r="M30" s="7">
        <f t="shared" si="3"/>
        <v>1596609.13</v>
      </c>
      <c r="N30" s="7">
        <v>1900000</v>
      </c>
      <c r="O30" s="7">
        <v>37395.67</v>
      </c>
      <c r="P30" s="7">
        <f t="shared" si="5"/>
        <v>1862604.33</v>
      </c>
      <c r="Q30" s="8">
        <v>1550000</v>
      </c>
      <c r="R30" s="7"/>
      <c r="S30" s="8">
        <v>1550000</v>
      </c>
      <c r="T30" s="8">
        <v>0</v>
      </c>
      <c r="U30" s="7">
        <f t="shared" si="1"/>
        <v>1550000</v>
      </c>
      <c r="V30" s="27">
        <f t="shared" si="4"/>
        <v>0</v>
      </c>
      <c r="W30" s="7">
        <v>1550000</v>
      </c>
      <c r="X30" s="7"/>
      <c r="Y30" s="7">
        <v>1550000</v>
      </c>
      <c r="Z30" s="7">
        <v>0</v>
      </c>
      <c r="AA30" s="7"/>
      <c r="AB30" s="7">
        <v>0</v>
      </c>
      <c r="AC30" s="7">
        <v>0</v>
      </c>
      <c r="AD30" s="7"/>
      <c r="AE30" s="7">
        <v>0</v>
      </c>
      <c r="AF30" s="7">
        <v>0</v>
      </c>
      <c r="AG30" s="4"/>
    </row>
    <row r="31" spans="1:33" s="29" customFormat="1" ht="60.75" customHeight="1">
      <c r="A31" s="4">
        <v>21</v>
      </c>
      <c r="B31" s="4">
        <v>900</v>
      </c>
      <c r="C31" s="4">
        <v>90005</v>
      </c>
      <c r="D31" s="5">
        <v>6230</v>
      </c>
      <c r="E31" s="28" t="s">
        <v>40</v>
      </c>
      <c r="F31" s="45"/>
      <c r="G31" s="45"/>
      <c r="H31" s="7">
        <v>4677000</v>
      </c>
      <c r="I31" s="7">
        <f t="shared" si="7"/>
        <v>-1653646.15</v>
      </c>
      <c r="J31" s="7">
        <f t="shared" si="2"/>
        <v>3023353.85</v>
      </c>
      <c r="K31" s="7"/>
      <c r="L31" s="7">
        <v>99853.85</v>
      </c>
      <c r="M31" s="7">
        <f t="shared" si="3"/>
        <v>3023353.85</v>
      </c>
      <c r="N31" s="7">
        <v>1753500</v>
      </c>
      <c r="O31" s="7">
        <v>99853.85</v>
      </c>
      <c r="P31" s="7">
        <f t="shared" si="5"/>
        <v>1653646.15</v>
      </c>
      <c r="Q31" s="8">
        <v>2923500</v>
      </c>
      <c r="R31" s="7"/>
      <c r="S31" s="8">
        <v>2923500</v>
      </c>
      <c r="T31" s="8">
        <v>0</v>
      </c>
      <c r="U31" s="7">
        <f t="shared" si="1"/>
        <v>2923500</v>
      </c>
      <c r="V31" s="27">
        <f t="shared" si="4"/>
        <v>0</v>
      </c>
      <c r="W31" s="7">
        <v>2923500</v>
      </c>
      <c r="X31" s="7"/>
      <c r="Y31" s="7">
        <v>2923500</v>
      </c>
      <c r="Z31" s="7">
        <v>0</v>
      </c>
      <c r="AA31" s="7"/>
      <c r="AB31" s="7">
        <v>0</v>
      </c>
      <c r="AC31" s="7">
        <v>0</v>
      </c>
      <c r="AD31" s="7"/>
      <c r="AE31" s="7">
        <v>0</v>
      </c>
      <c r="AF31" s="7">
        <v>0</v>
      </c>
      <c r="AG31" s="4"/>
    </row>
    <row r="32" spans="1:33" s="29" customFormat="1" ht="60.75" customHeight="1">
      <c r="A32" s="4">
        <v>22</v>
      </c>
      <c r="B32" s="4">
        <v>900</v>
      </c>
      <c r="C32" s="4">
        <v>90095</v>
      </c>
      <c r="D32" s="5">
        <v>6050</v>
      </c>
      <c r="E32" s="37" t="s">
        <v>41</v>
      </c>
      <c r="F32" s="36"/>
      <c r="G32" s="36"/>
      <c r="H32" s="7">
        <v>300000</v>
      </c>
      <c r="I32" s="7">
        <f t="shared" si="7"/>
        <v>0</v>
      </c>
      <c r="J32" s="7">
        <f t="shared" si="2"/>
        <v>300000</v>
      </c>
      <c r="K32" s="7"/>
      <c r="L32" s="7"/>
      <c r="M32" s="7">
        <f t="shared" si="3"/>
        <v>300000</v>
      </c>
      <c r="N32" s="7"/>
      <c r="O32" s="7"/>
      <c r="P32" s="7">
        <f t="shared" si="5"/>
        <v>0</v>
      </c>
      <c r="Q32" s="8">
        <v>300000</v>
      </c>
      <c r="R32" s="7"/>
      <c r="S32" s="8">
        <v>300000</v>
      </c>
      <c r="T32" s="8">
        <v>0</v>
      </c>
      <c r="U32" s="7">
        <f t="shared" si="1"/>
        <v>300000</v>
      </c>
      <c r="V32" s="27">
        <f t="shared" si="4"/>
        <v>0</v>
      </c>
      <c r="W32" s="7">
        <v>300000</v>
      </c>
      <c r="X32" s="7"/>
      <c r="Y32" s="7">
        <v>300000</v>
      </c>
      <c r="Z32" s="7">
        <v>0</v>
      </c>
      <c r="AA32" s="7"/>
      <c r="AB32" s="7">
        <v>0</v>
      </c>
      <c r="AC32" s="7">
        <v>0</v>
      </c>
      <c r="AD32" s="7"/>
      <c r="AE32" s="7">
        <v>0</v>
      </c>
      <c r="AF32" s="7">
        <v>0</v>
      </c>
      <c r="AG32" s="4"/>
    </row>
    <row r="33" spans="1:33" s="29" customFormat="1" ht="60.75" customHeight="1">
      <c r="A33" s="4">
        <v>23</v>
      </c>
      <c r="B33" s="4">
        <v>900</v>
      </c>
      <c r="C33" s="4">
        <v>90095</v>
      </c>
      <c r="D33" s="5">
        <v>6050</v>
      </c>
      <c r="E33" s="46" t="s">
        <v>42</v>
      </c>
      <c r="F33" s="47"/>
      <c r="G33" s="47"/>
      <c r="H33" s="8">
        <v>300000</v>
      </c>
      <c r="I33" s="7">
        <f t="shared" si="7"/>
        <v>60000</v>
      </c>
      <c r="J33" s="7">
        <f t="shared" si="2"/>
        <v>360000</v>
      </c>
      <c r="K33" s="8"/>
      <c r="L33" s="8">
        <v>0</v>
      </c>
      <c r="M33" s="7">
        <f t="shared" si="3"/>
        <v>360000</v>
      </c>
      <c r="N33" s="8">
        <v>1000</v>
      </c>
      <c r="O33" s="8">
        <v>0</v>
      </c>
      <c r="P33" s="7">
        <f>N33-O33</f>
        <v>1000</v>
      </c>
      <c r="Q33" s="8">
        <v>299000</v>
      </c>
      <c r="R33" s="8">
        <f>S33-Q33</f>
        <v>61000</v>
      </c>
      <c r="S33" s="8">
        <v>360000</v>
      </c>
      <c r="T33" s="8">
        <v>61000</v>
      </c>
      <c r="U33" s="7">
        <f t="shared" si="1"/>
        <v>360000</v>
      </c>
      <c r="V33" s="27">
        <f t="shared" si="4"/>
        <v>61000</v>
      </c>
      <c r="W33" s="8">
        <v>299000</v>
      </c>
      <c r="X33" s="8"/>
      <c r="Y33" s="8">
        <v>299000</v>
      </c>
      <c r="Z33" s="8">
        <v>0</v>
      </c>
      <c r="AA33" s="8">
        <v>61000</v>
      </c>
      <c r="AB33" s="8">
        <f>Z33+AA33</f>
        <v>61000</v>
      </c>
      <c r="AC33" s="8">
        <v>0</v>
      </c>
      <c r="AD33" s="8"/>
      <c r="AE33" s="8">
        <v>0</v>
      </c>
      <c r="AF33" s="8">
        <v>0</v>
      </c>
      <c r="AG33" s="4"/>
    </row>
    <row r="34" spans="1:33" s="29" customFormat="1" ht="60.75" customHeight="1">
      <c r="A34" s="4">
        <v>24</v>
      </c>
      <c r="B34" s="4">
        <v>900</v>
      </c>
      <c r="C34" s="4">
        <v>90095</v>
      </c>
      <c r="D34" s="5">
        <v>6050</v>
      </c>
      <c r="E34" s="46" t="s">
        <v>43</v>
      </c>
      <c r="F34" s="47"/>
      <c r="G34" s="47"/>
      <c r="H34" s="8">
        <v>50000</v>
      </c>
      <c r="I34" s="7">
        <f t="shared" si="7"/>
        <v>0</v>
      </c>
      <c r="J34" s="7">
        <f t="shared" si="2"/>
        <v>50000</v>
      </c>
      <c r="K34" s="8"/>
      <c r="L34" s="8"/>
      <c r="M34" s="7">
        <f t="shared" si="3"/>
        <v>50000</v>
      </c>
      <c r="N34" s="8"/>
      <c r="O34" s="8"/>
      <c r="P34" s="7">
        <f t="shared" si="5"/>
        <v>0</v>
      </c>
      <c r="Q34" s="8">
        <v>50000</v>
      </c>
      <c r="R34" s="8"/>
      <c r="S34" s="8">
        <v>50000</v>
      </c>
      <c r="T34" s="8">
        <v>0</v>
      </c>
      <c r="U34" s="7">
        <f t="shared" si="1"/>
        <v>50000</v>
      </c>
      <c r="V34" s="27">
        <f t="shared" si="4"/>
        <v>0</v>
      </c>
      <c r="W34" s="8">
        <v>50000</v>
      </c>
      <c r="X34" s="8"/>
      <c r="Y34" s="8">
        <v>50000</v>
      </c>
      <c r="Z34" s="8">
        <v>0</v>
      </c>
      <c r="AA34" s="8"/>
      <c r="AB34" s="8">
        <v>0</v>
      </c>
      <c r="AC34" s="8">
        <v>0</v>
      </c>
      <c r="AD34" s="8"/>
      <c r="AE34" s="8">
        <v>0</v>
      </c>
      <c r="AF34" s="8">
        <v>0</v>
      </c>
      <c r="AG34" s="4"/>
    </row>
    <row r="35" spans="1:33" s="29" customFormat="1" ht="60.75" customHeight="1">
      <c r="A35" s="4">
        <v>25</v>
      </c>
      <c r="B35" s="4">
        <v>921</v>
      </c>
      <c r="C35" s="4">
        <v>92113</v>
      </c>
      <c r="D35" s="5">
        <v>6220</v>
      </c>
      <c r="E35" s="46" t="s">
        <v>73</v>
      </c>
      <c r="F35" s="47"/>
      <c r="G35" s="47"/>
      <c r="H35" s="8">
        <v>561518</v>
      </c>
      <c r="I35" s="7">
        <v>0</v>
      </c>
      <c r="J35" s="7">
        <v>561518</v>
      </c>
      <c r="K35" s="8"/>
      <c r="L35" s="8"/>
      <c r="M35" s="7">
        <v>561518</v>
      </c>
      <c r="N35" s="8"/>
      <c r="O35" s="8"/>
      <c r="P35" s="7">
        <v>0</v>
      </c>
      <c r="Q35" s="8"/>
      <c r="R35" s="8">
        <v>561518</v>
      </c>
      <c r="S35" s="8">
        <v>561518</v>
      </c>
      <c r="T35" s="8">
        <v>561518</v>
      </c>
      <c r="U35" s="7">
        <v>561518</v>
      </c>
      <c r="V35" s="27">
        <v>0</v>
      </c>
      <c r="W35" s="8">
        <v>0</v>
      </c>
      <c r="X35" s="8">
        <v>561518</v>
      </c>
      <c r="Y35" s="8">
        <v>561518</v>
      </c>
      <c r="Z35" s="8">
        <v>0</v>
      </c>
      <c r="AA35" s="8"/>
      <c r="AB35" s="8">
        <v>0</v>
      </c>
      <c r="AC35" s="8"/>
      <c r="AD35" s="8"/>
      <c r="AE35" s="8">
        <v>0</v>
      </c>
      <c r="AF35" s="8">
        <v>0</v>
      </c>
      <c r="AG35" s="4"/>
    </row>
    <row r="36" spans="1:33" s="29" customFormat="1" ht="60.75" customHeight="1">
      <c r="A36" s="4">
        <v>26</v>
      </c>
      <c r="B36" s="4">
        <v>921</v>
      </c>
      <c r="C36" s="4">
        <v>92120</v>
      </c>
      <c r="D36" s="5" t="s">
        <v>44</v>
      </c>
      <c r="E36" s="48" t="s">
        <v>45</v>
      </c>
      <c r="F36" s="49"/>
      <c r="G36" s="49"/>
      <c r="H36" s="8">
        <v>1700000</v>
      </c>
      <c r="I36" s="7">
        <f t="shared" ref="I36:I42" si="9">M36-H36</f>
        <v>0</v>
      </c>
      <c r="J36" s="7">
        <f t="shared" si="2"/>
        <v>1700000</v>
      </c>
      <c r="K36" s="8"/>
      <c r="L36" s="8">
        <v>0</v>
      </c>
      <c r="M36" s="7">
        <f t="shared" si="3"/>
        <v>1700000</v>
      </c>
      <c r="N36" s="8">
        <v>474388.35</v>
      </c>
      <c r="O36" s="8">
        <v>0</v>
      </c>
      <c r="P36" s="7">
        <f t="shared" si="5"/>
        <v>474388.35</v>
      </c>
      <c r="Q36" s="8">
        <f>AC36+Z36+W36</f>
        <v>1225611.6499999999</v>
      </c>
      <c r="R36" s="8">
        <f>S36-Q36</f>
        <v>474388.35000000009</v>
      </c>
      <c r="S36" s="8">
        <v>1700000</v>
      </c>
      <c r="T36" s="8">
        <v>474388.35</v>
      </c>
      <c r="U36" s="7">
        <f t="shared" si="1"/>
        <v>500000</v>
      </c>
      <c r="V36" s="27">
        <f t="shared" si="4"/>
        <v>0</v>
      </c>
      <c r="W36" s="8">
        <v>25611.65</v>
      </c>
      <c r="X36" s="8">
        <v>474388.35</v>
      </c>
      <c r="Y36" s="8">
        <f>W36+X36</f>
        <v>500000</v>
      </c>
      <c r="Z36" s="8">
        <v>0</v>
      </c>
      <c r="AA36" s="8"/>
      <c r="AB36" s="8">
        <v>0</v>
      </c>
      <c r="AC36" s="8">
        <v>1200000</v>
      </c>
      <c r="AD36" s="8"/>
      <c r="AE36" s="8">
        <v>1200000</v>
      </c>
      <c r="AF36" s="8">
        <v>0</v>
      </c>
      <c r="AG36" s="8"/>
    </row>
    <row r="37" spans="1:33" s="29" customFormat="1" ht="60.75" customHeight="1">
      <c r="A37" s="4">
        <v>27</v>
      </c>
      <c r="B37" s="4">
        <v>921</v>
      </c>
      <c r="C37" s="4">
        <v>92120</v>
      </c>
      <c r="D37" s="5">
        <v>6050</v>
      </c>
      <c r="E37" s="48" t="s">
        <v>46</v>
      </c>
      <c r="F37" s="49"/>
      <c r="G37" s="49"/>
      <c r="H37" s="8">
        <v>710000</v>
      </c>
      <c r="I37" s="7">
        <f t="shared" si="9"/>
        <v>-90240</v>
      </c>
      <c r="J37" s="7">
        <f t="shared" si="2"/>
        <v>619760</v>
      </c>
      <c r="K37" s="8"/>
      <c r="L37" s="8">
        <v>14760</v>
      </c>
      <c r="M37" s="7">
        <f t="shared" si="3"/>
        <v>619760</v>
      </c>
      <c r="N37" s="8">
        <v>335000</v>
      </c>
      <c r="O37" s="8">
        <v>14760</v>
      </c>
      <c r="P37" s="7">
        <f t="shared" si="5"/>
        <v>320240</v>
      </c>
      <c r="Q37" s="8">
        <v>375000</v>
      </c>
      <c r="R37" s="8">
        <f>S37-Q37</f>
        <v>230000</v>
      </c>
      <c r="S37" s="8">
        <v>605000</v>
      </c>
      <c r="T37" s="8">
        <v>230000</v>
      </c>
      <c r="U37" s="7">
        <f t="shared" si="1"/>
        <v>230000</v>
      </c>
      <c r="V37" s="27">
        <f t="shared" si="4"/>
        <v>230000</v>
      </c>
      <c r="W37" s="8">
        <v>0</v>
      </c>
      <c r="X37" s="8"/>
      <c r="Y37" s="8">
        <v>0</v>
      </c>
      <c r="Z37" s="8">
        <v>375000</v>
      </c>
      <c r="AA37" s="8">
        <v>230000</v>
      </c>
      <c r="AB37" s="8">
        <f>Z37+AA37</f>
        <v>605000</v>
      </c>
      <c r="AC37" s="8">
        <v>0</v>
      </c>
      <c r="AD37" s="8"/>
      <c r="AE37" s="8">
        <v>0</v>
      </c>
      <c r="AF37" s="8">
        <v>0</v>
      </c>
      <c r="AG37" s="8"/>
    </row>
    <row r="38" spans="1:33" s="90" customFormat="1" ht="60.75" customHeight="1">
      <c r="A38" s="83">
        <v>28</v>
      </c>
      <c r="B38" s="83">
        <v>926</v>
      </c>
      <c r="C38" s="83">
        <v>92601</v>
      </c>
      <c r="D38" s="84">
        <v>6050</v>
      </c>
      <c r="E38" s="85" t="s">
        <v>47</v>
      </c>
      <c r="F38" s="86">
        <v>1600000</v>
      </c>
      <c r="G38" s="86"/>
      <c r="H38" s="87">
        <v>1700000</v>
      </c>
      <c r="I38" s="88">
        <f t="shared" si="9"/>
        <v>-1600000</v>
      </c>
      <c r="J38" s="88">
        <v>1700000</v>
      </c>
      <c r="K38" s="87"/>
      <c r="L38" s="87"/>
      <c r="M38" s="88">
        <f t="shared" si="3"/>
        <v>100000</v>
      </c>
      <c r="N38" s="87"/>
      <c r="O38" s="87"/>
      <c r="P38" s="88">
        <f t="shared" si="5"/>
        <v>0</v>
      </c>
      <c r="Q38" s="87">
        <v>1700000</v>
      </c>
      <c r="R38" s="87">
        <f>S38-Q38</f>
        <v>-1600000</v>
      </c>
      <c r="S38" s="87">
        <v>100000</v>
      </c>
      <c r="T38" s="87">
        <v>-1600000</v>
      </c>
      <c r="U38" s="88">
        <f t="shared" si="1"/>
        <v>-1600000</v>
      </c>
      <c r="V38" s="89">
        <f t="shared" si="4"/>
        <v>-1600000</v>
      </c>
      <c r="W38" s="87">
        <v>0</v>
      </c>
      <c r="X38" s="87"/>
      <c r="Y38" s="87">
        <v>0</v>
      </c>
      <c r="Z38" s="87">
        <v>1700000</v>
      </c>
      <c r="AA38" s="87">
        <v>-1600000</v>
      </c>
      <c r="AB38" s="87">
        <f>Z38+AA38</f>
        <v>100000</v>
      </c>
      <c r="AC38" s="87">
        <v>0</v>
      </c>
      <c r="AD38" s="87"/>
      <c r="AE38" s="87">
        <v>0</v>
      </c>
      <c r="AF38" s="87">
        <v>0</v>
      </c>
      <c r="AG38" s="87"/>
    </row>
    <row r="39" spans="1:33" s="29" customFormat="1" ht="60.75" customHeight="1">
      <c r="A39" s="4">
        <v>29</v>
      </c>
      <c r="B39" s="4">
        <v>926</v>
      </c>
      <c r="C39" s="4">
        <v>92601</v>
      </c>
      <c r="D39" s="5">
        <v>6050</v>
      </c>
      <c r="E39" s="33" t="s">
        <v>48</v>
      </c>
      <c r="F39" s="34"/>
      <c r="G39" s="34"/>
      <c r="H39" s="8">
        <v>2195743.4500000002</v>
      </c>
      <c r="I39" s="7">
        <f t="shared" si="9"/>
        <v>0</v>
      </c>
      <c r="J39" s="7">
        <f t="shared" si="2"/>
        <v>2195743.4500000002</v>
      </c>
      <c r="K39" s="8"/>
      <c r="L39" s="8">
        <v>1100000</v>
      </c>
      <c r="M39" s="7">
        <f t="shared" si="3"/>
        <v>2195743.4500000002</v>
      </c>
      <c r="N39" s="8">
        <v>1100000</v>
      </c>
      <c r="O39" s="8">
        <v>1100000</v>
      </c>
      <c r="P39" s="7">
        <f t="shared" si="5"/>
        <v>0</v>
      </c>
      <c r="Q39" s="8">
        <v>1095743.45</v>
      </c>
      <c r="R39" s="8"/>
      <c r="S39" s="8">
        <v>1095743.45</v>
      </c>
      <c r="T39" s="8">
        <v>0</v>
      </c>
      <c r="U39" s="7">
        <f t="shared" si="1"/>
        <v>1095743.45</v>
      </c>
      <c r="V39" s="27">
        <f t="shared" si="4"/>
        <v>170000</v>
      </c>
      <c r="W39" s="8">
        <v>1095743.45</v>
      </c>
      <c r="X39" s="8"/>
      <c r="Y39" s="8">
        <f>1095743.45-170000</f>
        <v>925743.45</v>
      </c>
      <c r="Z39" s="8">
        <v>0</v>
      </c>
      <c r="AA39" s="8"/>
      <c r="AB39" s="8">
        <v>170000</v>
      </c>
      <c r="AC39" s="8">
        <v>0</v>
      </c>
      <c r="AD39" s="8"/>
      <c r="AE39" s="8">
        <v>0</v>
      </c>
      <c r="AF39" s="8">
        <v>0</v>
      </c>
      <c r="AG39" s="8"/>
    </row>
    <row r="40" spans="1:33" s="29" customFormat="1" ht="60.75" customHeight="1">
      <c r="A40" s="4">
        <v>30</v>
      </c>
      <c r="B40" s="50">
        <v>926</v>
      </c>
      <c r="C40" s="50">
        <v>92601</v>
      </c>
      <c r="D40" s="43" t="s">
        <v>44</v>
      </c>
      <c r="E40" s="33" t="s">
        <v>49</v>
      </c>
      <c r="F40" s="34"/>
      <c r="G40" s="34"/>
      <c r="H40" s="8">
        <v>201000</v>
      </c>
      <c r="I40" s="7">
        <f t="shared" si="9"/>
        <v>-1000</v>
      </c>
      <c r="J40" s="7">
        <f t="shared" si="2"/>
        <v>200000</v>
      </c>
      <c r="K40" s="8"/>
      <c r="L40" s="8">
        <v>0</v>
      </c>
      <c r="M40" s="7">
        <f t="shared" si="3"/>
        <v>200000</v>
      </c>
      <c r="N40" s="8">
        <v>4700</v>
      </c>
      <c r="O40" s="8">
        <v>0</v>
      </c>
      <c r="P40" s="7">
        <f t="shared" si="5"/>
        <v>4700</v>
      </c>
      <c r="Q40" s="8">
        <v>200000</v>
      </c>
      <c r="R40" s="8"/>
      <c r="S40" s="8">
        <v>200000</v>
      </c>
      <c r="T40" s="8">
        <v>0</v>
      </c>
      <c r="U40" s="7">
        <f t="shared" si="1"/>
        <v>200000</v>
      </c>
      <c r="V40" s="27">
        <f t="shared" si="4"/>
        <v>200000</v>
      </c>
      <c r="W40" s="8">
        <v>200000</v>
      </c>
      <c r="X40" s="8"/>
      <c r="Y40" s="8"/>
      <c r="Z40" s="8">
        <v>0</v>
      </c>
      <c r="AA40" s="8"/>
      <c r="AB40" s="8">
        <v>200000</v>
      </c>
      <c r="AC40" s="8">
        <v>0</v>
      </c>
      <c r="AD40" s="8"/>
      <c r="AE40" s="8">
        <v>0</v>
      </c>
      <c r="AF40" s="8">
        <v>0</v>
      </c>
      <c r="AG40" s="8"/>
    </row>
    <row r="41" spans="1:33" s="29" customFormat="1" ht="60.75" customHeight="1">
      <c r="A41" s="4">
        <v>31</v>
      </c>
      <c r="B41" s="50">
        <v>926</v>
      </c>
      <c r="C41" s="50">
        <v>92601</v>
      </c>
      <c r="D41" s="43">
        <v>6050</v>
      </c>
      <c r="E41" s="33" t="s">
        <v>50</v>
      </c>
      <c r="F41" s="34"/>
      <c r="G41" s="34"/>
      <c r="H41" s="8">
        <v>44403</v>
      </c>
      <c r="I41" s="7">
        <f t="shared" si="9"/>
        <v>0</v>
      </c>
      <c r="J41" s="7">
        <f t="shared" si="2"/>
        <v>44403</v>
      </c>
      <c r="K41" s="8"/>
      <c r="L41" s="8"/>
      <c r="M41" s="7">
        <f t="shared" si="3"/>
        <v>44403</v>
      </c>
      <c r="N41" s="8"/>
      <c r="O41" s="8"/>
      <c r="P41" s="7">
        <f t="shared" si="5"/>
        <v>0</v>
      </c>
      <c r="Q41" s="8">
        <v>44403</v>
      </c>
      <c r="R41" s="8"/>
      <c r="S41" s="8">
        <v>44403</v>
      </c>
      <c r="T41" s="8">
        <v>0</v>
      </c>
      <c r="U41" s="7">
        <f t="shared" si="1"/>
        <v>44403</v>
      </c>
      <c r="V41" s="27">
        <f t="shared" si="4"/>
        <v>0</v>
      </c>
      <c r="W41" s="8">
        <v>44403</v>
      </c>
      <c r="X41" s="8"/>
      <c r="Y41" s="8">
        <v>44403</v>
      </c>
      <c r="Z41" s="8">
        <v>0</v>
      </c>
      <c r="AA41" s="8"/>
      <c r="AB41" s="8">
        <v>0</v>
      </c>
      <c r="AC41" s="8"/>
      <c r="AD41" s="8"/>
      <c r="AE41" s="8">
        <v>0</v>
      </c>
      <c r="AF41" s="8">
        <v>0</v>
      </c>
      <c r="AG41" s="8"/>
    </row>
    <row r="42" spans="1:33" s="29" customFormat="1" ht="60.75" customHeight="1">
      <c r="A42" s="4">
        <v>32</v>
      </c>
      <c r="B42" s="50">
        <v>926</v>
      </c>
      <c r="C42" s="50">
        <v>92601</v>
      </c>
      <c r="D42" s="43">
        <v>6050</v>
      </c>
      <c r="E42" s="33" t="s">
        <v>72</v>
      </c>
      <c r="F42" s="34"/>
      <c r="G42" s="34"/>
      <c r="H42" s="8">
        <v>4466457</v>
      </c>
      <c r="I42" s="7">
        <f t="shared" si="9"/>
        <v>0</v>
      </c>
      <c r="J42" s="7">
        <f t="shared" si="2"/>
        <v>4466457</v>
      </c>
      <c r="K42" s="8"/>
      <c r="L42" s="8"/>
      <c r="M42" s="7">
        <f t="shared" si="3"/>
        <v>4466457</v>
      </c>
      <c r="N42" s="8"/>
      <c r="O42" s="8"/>
      <c r="P42" s="7">
        <f t="shared" si="5"/>
        <v>0</v>
      </c>
      <c r="Q42" s="8"/>
      <c r="R42" s="8">
        <f>S42-Q42</f>
        <v>4466457</v>
      </c>
      <c r="S42" s="8">
        <v>4466457</v>
      </c>
      <c r="T42" s="8">
        <v>4466457</v>
      </c>
      <c r="U42" s="7">
        <f t="shared" si="1"/>
        <v>2544762.6</v>
      </c>
      <c r="V42" s="27">
        <f t="shared" si="4"/>
        <v>2245613.0099999998</v>
      </c>
      <c r="W42" s="8">
        <v>0</v>
      </c>
      <c r="X42" s="8">
        <v>2544762.6</v>
      </c>
      <c r="Y42" s="8">
        <f>W42+X42-AB42</f>
        <v>299149.59000000032</v>
      </c>
      <c r="Z42" s="8">
        <v>0</v>
      </c>
      <c r="AA42" s="8"/>
      <c r="AB42" s="8">
        <f>2245613.01</f>
        <v>2245613.0099999998</v>
      </c>
      <c r="AC42" s="8"/>
      <c r="AD42" s="8"/>
      <c r="AE42" s="8">
        <v>1921694.4</v>
      </c>
      <c r="AF42" s="8">
        <v>0</v>
      </c>
      <c r="AG42" s="8"/>
    </row>
    <row r="43" spans="1:33" s="51" customFormat="1" ht="27.75" customHeight="1">
      <c r="A43" s="152" t="s">
        <v>51</v>
      </c>
      <c r="B43" s="152"/>
      <c r="C43" s="152"/>
      <c r="D43" s="152"/>
      <c r="E43" s="152"/>
      <c r="F43" s="58"/>
      <c r="G43" s="58"/>
      <c r="H43" s="59">
        <f t="shared" ref="H43:AG43" si="10">SUM(H11:H42)</f>
        <v>46199873.530000001</v>
      </c>
      <c r="I43" s="59">
        <f t="shared" si="10"/>
        <v>-7498613.5</v>
      </c>
      <c r="J43" s="59">
        <f t="shared" si="10"/>
        <v>40701260.030000001</v>
      </c>
      <c r="K43" s="59">
        <f t="shared" si="10"/>
        <v>0</v>
      </c>
      <c r="L43" s="59">
        <f t="shared" si="10"/>
        <v>3191735.41</v>
      </c>
      <c r="M43" s="59">
        <f t="shared" si="10"/>
        <v>38201260.030000001</v>
      </c>
      <c r="N43" s="59">
        <f t="shared" si="10"/>
        <v>10440482.810000001</v>
      </c>
      <c r="O43" s="59">
        <f t="shared" si="10"/>
        <v>3148164.95</v>
      </c>
      <c r="P43" s="59">
        <f t="shared" si="10"/>
        <v>7165757.8599999994</v>
      </c>
      <c r="Q43" s="59">
        <f t="shared" si="10"/>
        <v>28907143.809999999</v>
      </c>
      <c r="R43" s="59">
        <f t="shared" si="10"/>
        <v>6102380.8100000005</v>
      </c>
      <c r="S43" s="59">
        <f t="shared" si="10"/>
        <v>35009524.619999997</v>
      </c>
      <c r="T43" s="59">
        <f t="shared" si="10"/>
        <v>6102380.8100000005</v>
      </c>
      <c r="U43" s="59">
        <f t="shared" si="10"/>
        <v>12641672.859999999</v>
      </c>
      <c r="V43" s="60">
        <f t="shared" si="10"/>
        <v>1731819.1999999997</v>
      </c>
      <c r="W43" s="59">
        <f t="shared" si="10"/>
        <v>8245151.2700000005</v>
      </c>
      <c r="X43" s="59">
        <f t="shared" si="10"/>
        <v>5280315.4000000004</v>
      </c>
      <c r="Y43" s="59">
        <f t="shared" si="10"/>
        <v>10909853.66</v>
      </c>
      <c r="Z43" s="59">
        <f t="shared" si="10"/>
        <v>5803179.8900000006</v>
      </c>
      <c r="AA43" s="59">
        <f t="shared" si="10"/>
        <v>-1965613.01</v>
      </c>
      <c r="AB43" s="59">
        <f t="shared" si="10"/>
        <v>6453179.8899999997</v>
      </c>
      <c r="AC43" s="59">
        <f t="shared" si="10"/>
        <v>13776993.449999999</v>
      </c>
      <c r="AD43" s="59">
        <f t="shared" si="10"/>
        <v>865984.02</v>
      </c>
      <c r="AE43" s="59">
        <f t="shared" si="10"/>
        <v>16564671.869999999</v>
      </c>
      <c r="AF43" s="59">
        <f t="shared" si="10"/>
        <v>1081819.2</v>
      </c>
      <c r="AG43" s="59">
        <f t="shared" si="10"/>
        <v>0</v>
      </c>
    </row>
    <row r="44" spans="1:33">
      <c r="R44" s="11">
        <f>H59</f>
        <v>289091</v>
      </c>
      <c r="S44" s="20"/>
      <c r="T44" s="20"/>
      <c r="U44" s="20"/>
      <c r="V44" s="21"/>
    </row>
    <row r="45" spans="1:33" hidden="1">
      <c r="E45" s="3" t="s">
        <v>65</v>
      </c>
      <c r="F45" s="15" t="s">
        <v>71</v>
      </c>
      <c r="G45" s="15"/>
      <c r="H45" s="15"/>
      <c r="M45" s="14"/>
      <c r="N45" s="15" t="s">
        <v>66</v>
      </c>
      <c r="O45" s="15"/>
      <c r="Q45" t="s">
        <v>82</v>
      </c>
      <c r="R45" s="11">
        <f>SUM(R43:R44)</f>
        <v>6391471.8100000005</v>
      </c>
      <c r="S45" s="20"/>
      <c r="T45" s="20"/>
      <c r="U45" s="20"/>
      <c r="V45" s="21"/>
    </row>
    <row r="46" spans="1:33" hidden="1">
      <c r="E46" s="15" t="s">
        <v>58</v>
      </c>
      <c r="F46" s="15"/>
      <c r="G46" s="15"/>
      <c r="H46" s="16"/>
      <c r="M46" s="14"/>
      <c r="N46" s="15" t="s">
        <v>68</v>
      </c>
      <c r="O46" s="16">
        <f>AD11</f>
        <v>793800</v>
      </c>
      <c r="Q46" t="s">
        <v>83</v>
      </c>
      <c r="R46" s="11">
        <f>O56</f>
        <v>2274052.4</v>
      </c>
    </row>
    <row r="47" spans="1:33" hidden="1">
      <c r="E47" s="15" t="s">
        <v>59</v>
      </c>
      <c r="F47" s="15">
        <v>622</v>
      </c>
      <c r="G47" s="15"/>
      <c r="H47" s="16"/>
      <c r="M47" s="14"/>
      <c r="N47" s="15" t="s">
        <v>70</v>
      </c>
      <c r="O47" s="16">
        <v>-441442</v>
      </c>
      <c r="Q47" t="s">
        <v>84</v>
      </c>
      <c r="R47" s="11">
        <f>R45-R46</f>
        <v>4117419.4100000006</v>
      </c>
    </row>
    <row r="48" spans="1:33" hidden="1">
      <c r="E48" s="15" t="s">
        <v>60</v>
      </c>
      <c r="F48" s="15"/>
      <c r="G48" s="15"/>
      <c r="H48" s="16">
        <v>41358</v>
      </c>
      <c r="M48" s="14"/>
      <c r="N48" s="15" t="s">
        <v>80</v>
      </c>
      <c r="O48" s="16">
        <v>1921694.4</v>
      </c>
    </row>
    <row r="49" spans="5:15" hidden="1">
      <c r="E49" s="15" t="s">
        <v>67</v>
      </c>
      <c r="F49" s="15"/>
      <c r="G49" s="15"/>
      <c r="H49" s="16">
        <v>150833</v>
      </c>
      <c r="M49" s="14"/>
      <c r="N49" s="15"/>
      <c r="O49" s="15"/>
    </row>
    <row r="50" spans="5:15" hidden="1">
      <c r="E50" s="15" t="s">
        <v>61</v>
      </c>
      <c r="F50" s="15"/>
      <c r="G50" s="15"/>
      <c r="H50" s="16"/>
      <c r="M50" s="14"/>
      <c r="N50" s="15"/>
      <c r="O50" s="15"/>
    </row>
    <row r="51" spans="5:15" hidden="1">
      <c r="E51" s="15" t="s">
        <v>62</v>
      </c>
      <c r="F51" s="15"/>
      <c r="G51" s="15"/>
      <c r="H51" s="16">
        <v>10000</v>
      </c>
      <c r="M51" s="14"/>
      <c r="N51" s="15"/>
      <c r="O51" s="15"/>
    </row>
    <row r="52" spans="5:15" hidden="1">
      <c r="E52" s="15" t="s">
        <v>63</v>
      </c>
      <c r="F52" s="15"/>
      <c r="G52" s="15"/>
      <c r="H52" s="16">
        <v>50000</v>
      </c>
      <c r="M52" s="14"/>
      <c r="N52" s="15"/>
      <c r="O52" s="15"/>
    </row>
    <row r="53" spans="5:15" hidden="1">
      <c r="E53" s="15" t="s">
        <v>64</v>
      </c>
      <c r="F53" s="15"/>
      <c r="G53" s="15"/>
      <c r="H53" s="16">
        <v>36900</v>
      </c>
      <c r="M53" s="14"/>
      <c r="N53" s="15"/>
      <c r="O53" s="15"/>
    </row>
    <row r="54" spans="5:15" hidden="1">
      <c r="E54" s="15"/>
      <c r="F54" s="15"/>
      <c r="G54" s="15"/>
      <c r="H54" s="15"/>
      <c r="M54" s="14"/>
      <c r="N54" s="15"/>
      <c r="O54" s="15"/>
    </row>
    <row r="55" spans="5:15" hidden="1">
      <c r="E55" s="15"/>
      <c r="F55" s="15"/>
      <c r="G55" s="15"/>
      <c r="H55" s="15"/>
      <c r="M55" s="14"/>
      <c r="N55" s="15"/>
      <c r="O55" s="15"/>
    </row>
    <row r="56" spans="5:15" hidden="1">
      <c r="E56" s="15"/>
      <c r="F56" s="15"/>
      <c r="G56" s="15"/>
      <c r="H56" s="15"/>
      <c r="M56" s="14"/>
      <c r="N56" s="15" t="s">
        <v>81</v>
      </c>
      <c r="O56" s="16">
        <f>SUM(O46:O55)</f>
        <v>2274052.4</v>
      </c>
    </row>
    <row r="57" spans="5:15" hidden="1">
      <c r="E57" s="15"/>
      <c r="F57" s="15"/>
      <c r="G57" s="15"/>
      <c r="H57" s="15"/>
    </row>
    <row r="58" spans="5:15" hidden="1">
      <c r="E58" s="15"/>
      <c r="F58" s="15"/>
      <c r="G58" s="15"/>
      <c r="H58" s="15"/>
    </row>
    <row r="59" spans="5:15" hidden="1">
      <c r="E59" s="15" t="s">
        <v>81</v>
      </c>
      <c r="F59" s="15"/>
      <c r="G59" s="15"/>
      <c r="H59" s="16">
        <f>SUM(H46:H58)</f>
        <v>289091</v>
      </c>
    </row>
    <row r="60" spans="5:15" hidden="1"/>
    <row r="61" spans="5:15" hidden="1"/>
    <row r="62" spans="5:15" hidden="1"/>
    <row r="63" spans="5:15" hidden="1"/>
    <row r="64" spans="5:15" hidden="1"/>
    <row r="65" hidden="1"/>
    <row r="66" hidden="1"/>
    <row r="67" hidden="1"/>
    <row r="68" hidden="1"/>
    <row r="69" hidden="1"/>
    <row r="70" hidden="1"/>
    <row r="71" hidden="1"/>
  </sheetData>
  <autoFilter ref="A10:AG53" xr:uid="{FEB41BE3-B28A-4B04-86C6-47E5931888F9}"/>
  <mergeCells count="30">
    <mergeCell ref="AB7:AB9"/>
    <mergeCell ref="P6:P9"/>
    <mergeCell ref="M5:M9"/>
    <mergeCell ref="T6:T9"/>
    <mergeCell ref="N5:P5"/>
    <mergeCell ref="U6:U9"/>
    <mergeCell ref="I5:I9"/>
    <mergeCell ref="L5:L9"/>
    <mergeCell ref="O6:O9"/>
    <mergeCell ref="A43:E43"/>
    <mergeCell ref="N6:N9"/>
    <mergeCell ref="F5:F9"/>
    <mergeCell ref="K5:K9"/>
    <mergeCell ref="J5:J9"/>
    <mergeCell ref="B1:AG1"/>
    <mergeCell ref="A3:AG3"/>
    <mergeCell ref="A5:A9"/>
    <mergeCell ref="B5:B9"/>
    <mergeCell ref="C5:C9"/>
    <mergeCell ref="D5:D9"/>
    <mergeCell ref="E5:E9"/>
    <mergeCell ref="H5:H9"/>
    <mergeCell ref="Q5:AF5"/>
    <mergeCell ref="AG5:AG9"/>
    <mergeCell ref="W7:Y9"/>
    <mergeCell ref="AC7:AE9"/>
    <mergeCell ref="Q6:S9"/>
    <mergeCell ref="W6:AF6"/>
    <mergeCell ref="Z7:Z9"/>
    <mergeCell ref="AF7:AF9"/>
  </mergeCells>
  <pageMargins left="0.7" right="0.7" top="0.75" bottom="0.75" header="0.3" footer="0.3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wioletta.palmowska</dc:creator>
  <cp:lastModifiedBy>wioletta.palmowska</cp:lastModifiedBy>
  <cp:lastPrinted>2025-02-27T08:13:29Z</cp:lastPrinted>
  <dcterms:created xsi:type="dcterms:W3CDTF">2025-02-07T14:10:47Z</dcterms:created>
  <dcterms:modified xsi:type="dcterms:W3CDTF">2025-02-27T08:13:37Z</dcterms:modified>
</cp:coreProperties>
</file>